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730" windowHeight="11760" tabRatio="500"/>
  </bookViews>
  <sheets>
    <sheet name="Дефектная ведомость" sheetId="1" r:id="rId1"/>
    <sheet name="Смета ТЕР МО 12 граф" sheetId="2" r:id="rId2"/>
    <sheet name="Source" sheetId="3" state="hidden" r:id="rId3"/>
    <sheet name="SourceObSm" sheetId="4" state="hidden" r:id="rId4"/>
    <sheet name="SmtRes" sheetId="5" state="hidden" r:id="rId5"/>
    <sheet name="EtalonRes" sheetId="6" state="hidden" r:id="rId6"/>
  </sheets>
  <externalReferences>
    <externalReference r:id="rId7"/>
  </externalReferences>
  <definedNames>
    <definedName name="Excel_BuiltIn_Print_Titles" localSheetId="1">'Смета ТЕР МО 12 граф'!$31:$31</definedName>
    <definedName name="_xlnm.Print_Area" localSheetId="0">'Дефектная ведомость'!$A$1:$E$58</definedName>
    <definedName name="_xlnm.Print_Area" localSheetId="1">'Смета ТЕР МО 12 граф'!$A$1:$L$349</definedName>
    <definedName name="_xlnm.Print_Titles" localSheetId="1">'Смета ТЕР МО 12 граф'!$31:$31</definedName>
  </definedNames>
  <calcPr calcId="114210" fullCalcOnLoad="1"/>
</workbook>
</file>

<file path=xl/calcChain.xml><?xml version="1.0" encoding="utf-8"?>
<calcChain xmlns="http://schemas.openxmlformats.org/spreadsheetml/2006/main">
  <c r="A21" i="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2"/>
  <c r="F105" i="2"/>
  <c r="H105"/>
  <c r="K105"/>
  <c r="B14"/>
  <c r="A1"/>
  <c r="A554" i="6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DC570" i="5"/>
  <c r="DB570"/>
  <c r="DA570"/>
  <c r="CZ570"/>
  <c r="CY570"/>
  <c r="CX570"/>
  <c r="A570"/>
  <c r="DC569"/>
  <c r="DA569"/>
  <c r="CZ569"/>
  <c r="DB569"/>
  <c r="CY569"/>
  <c r="CX569"/>
  <c r="A569"/>
  <c r="DC568"/>
  <c r="DA568"/>
  <c r="CZ568"/>
  <c r="DB568"/>
  <c r="CY568"/>
  <c r="CX568"/>
  <c r="A568"/>
  <c r="DC567"/>
  <c r="DB567"/>
  <c r="DA567"/>
  <c r="CZ567"/>
  <c r="CY567"/>
  <c r="CX567"/>
  <c r="A567"/>
  <c r="DC566"/>
  <c r="DA566"/>
  <c r="CZ566"/>
  <c r="DB566"/>
  <c r="CY566"/>
  <c r="CX566"/>
  <c r="A566"/>
  <c r="DC565"/>
  <c r="DA565"/>
  <c r="CZ565"/>
  <c r="DB565"/>
  <c r="CY565"/>
  <c r="CX565"/>
  <c r="A565"/>
  <c r="DC564"/>
  <c r="DB564"/>
  <c r="DA564"/>
  <c r="CZ564"/>
  <c r="CY564"/>
  <c r="CX564"/>
  <c r="A564"/>
  <c r="DC563"/>
  <c r="DA563"/>
  <c r="CZ563"/>
  <c r="DB563"/>
  <c r="CY563"/>
  <c r="CX563"/>
  <c r="A563"/>
  <c r="DC562"/>
  <c r="DA562"/>
  <c r="CZ562"/>
  <c r="DB562"/>
  <c r="CY562"/>
  <c r="CX562"/>
  <c r="A562"/>
  <c r="DC561"/>
  <c r="DA561"/>
  <c r="CZ561"/>
  <c r="DB561"/>
  <c r="CY561"/>
  <c r="CX561"/>
  <c r="A561"/>
  <c r="DC560"/>
  <c r="DA560"/>
  <c r="CZ560"/>
  <c r="DB560"/>
  <c r="CY560"/>
  <c r="CX560"/>
  <c r="A560"/>
  <c r="DC559"/>
  <c r="DB559"/>
  <c r="DA559"/>
  <c r="CZ559"/>
  <c r="CY559"/>
  <c r="CX559"/>
  <c r="A559"/>
  <c r="DC558"/>
  <c r="DA558"/>
  <c r="CZ558"/>
  <c r="DB558"/>
  <c r="CY558"/>
  <c r="CX558"/>
  <c r="A558"/>
  <c r="DC557"/>
  <c r="DA557"/>
  <c r="CZ557"/>
  <c r="DB557"/>
  <c r="CY557"/>
  <c r="CX557"/>
  <c r="A557"/>
  <c r="DC556"/>
  <c r="DA556"/>
  <c r="CZ556"/>
  <c r="DB556"/>
  <c r="CY556"/>
  <c r="CX556"/>
  <c r="A556"/>
  <c r="DC555"/>
  <c r="DA555"/>
  <c r="CZ555"/>
  <c r="DB555"/>
  <c r="CY555"/>
  <c r="CX555"/>
  <c r="A555"/>
  <c r="DC554"/>
  <c r="DA554"/>
  <c r="CZ554"/>
  <c r="DB554"/>
  <c r="CY554"/>
  <c r="CX554"/>
  <c r="A554"/>
  <c r="DC553"/>
  <c r="DA553"/>
  <c r="CZ553"/>
  <c r="DB553"/>
  <c r="CY553"/>
  <c r="CX553"/>
  <c r="A553"/>
  <c r="DC552"/>
  <c r="DA552"/>
  <c r="CZ552"/>
  <c r="DB552"/>
  <c r="CY552"/>
  <c r="CX552"/>
  <c r="A552"/>
  <c r="DC551"/>
  <c r="DB551"/>
  <c r="DA551"/>
  <c r="CZ551"/>
  <c r="CY551"/>
  <c r="CX551"/>
  <c r="A551"/>
  <c r="DC550"/>
  <c r="DA550"/>
  <c r="CZ550"/>
  <c r="DB550"/>
  <c r="CY550"/>
  <c r="CX550"/>
  <c r="A550"/>
  <c r="DC549"/>
  <c r="DA549"/>
  <c r="CZ549"/>
  <c r="DB549"/>
  <c r="CY549"/>
  <c r="CX549"/>
  <c r="A549"/>
  <c r="DC548"/>
  <c r="DB548"/>
  <c r="DA548"/>
  <c r="CZ548"/>
  <c r="CY548"/>
  <c r="CX548"/>
  <c r="A548"/>
  <c r="DC547"/>
  <c r="DA547"/>
  <c r="CZ547"/>
  <c r="DB547"/>
  <c r="CY547"/>
  <c r="CX547"/>
  <c r="A547"/>
  <c r="DC546"/>
  <c r="DA546"/>
  <c r="CZ546"/>
  <c r="DB546"/>
  <c r="CY546"/>
  <c r="CX546"/>
  <c r="A546"/>
  <c r="DC545"/>
  <c r="DA545"/>
  <c r="CZ545"/>
  <c r="DB545"/>
  <c r="CY545"/>
  <c r="CX545"/>
  <c r="A545"/>
  <c r="DC544"/>
  <c r="DA544"/>
  <c r="CZ544"/>
  <c r="DB544"/>
  <c r="CY544"/>
  <c r="CX544"/>
  <c r="A544"/>
  <c r="DC543"/>
  <c r="DB543"/>
  <c r="DA543"/>
  <c r="CZ543"/>
  <c r="CY543"/>
  <c r="CX543"/>
  <c r="A543"/>
  <c r="DC542"/>
  <c r="DB542"/>
  <c r="DA542"/>
  <c r="CZ542"/>
  <c r="CY542"/>
  <c r="CX542"/>
  <c r="A542"/>
  <c r="DC541"/>
  <c r="DA541"/>
  <c r="CZ541"/>
  <c r="DB541"/>
  <c r="CY541"/>
  <c r="CX541"/>
  <c r="A541"/>
  <c r="DC540"/>
  <c r="DA540"/>
  <c r="CZ540"/>
  <c r="DB540"/>
  <c r="CY540"/>
  <c r="CX540"/>
  <c r="A540"/>
  <c r="DC539"/>
  <c r="DA539"/>
  <c r="CZ539"/>
  <c r="DB539"/>
  <c r="CY539"/>
  <c r="CX539"/>
  <c r="A539"/>
  <c r="DC538"/>
  <c r="DA538"/>
  <c r="CZ538"/>
  <c r="DB538"/>
  <c r="CY538"/>
  <c r="CX538"/>
  <c r="A538"/>
  <c r="DC537"/>
  <c r="DA537"/>
  <c r="CZ537"/>
  <c r="DB537"/>
  <c r="CY537"/>
  <c r="CX537"/>
  <c r="A537"/>
  <c r="DC536"/>
  <c r="DA536"/>
  <c r="CZ536"/>
  <c r="DB536"/>
  <c r="CY536"/>
  <c r="CX536"/>
  <c r="A536"/>
  <c r="DC535"/>
  <c r="DB535"/>
  <c r="DA535"/>
  <c r="CZ535"/>
  <c r="CY535"/>
  <c r="CX535"/>
  <c r="A535"/>
  <c r="DC534"/>
  <c r="DA534"/>
  <c r="CZ534"/>
  <c r="DB534"/>
  <c r="CY534"/>
  <c r="CX534"/>
  <c r="A534"/>
  <c r="DC533"/>
  <c r="DA533"/>
  <c r="CZ533"/>
  <c r="DB533"/>
  <c r="CY533"/>
  <c r="CX533"/>
  <c r="A533"/>
  <c r="DC532"/>
  <c r="DB532"/>
  <c r="DA532"/>
  <c r="CZ532"/>
  <c r="CY532"/>
  <c r="CX532"/>
  <c r="A532"/>
  <c r="DC531"/>
  <c r="DB531"/>
  <c r="DA531"/>
  <c r="CZ531"/>
  <c r="CY531"/>
  <c r="CX531"/>
  <c r="A531"/>
  <c r="DC530"/>
  <c r="DA530"/>
  <c r="CZ530"/>
  <c r="DB530"/>
  <c r="CY530"/>
  <c r="CX530"/>
  <c r="A530"/>
  <c r="DC529"/>
  <c r="DA529"/>
  <c r="CZ529"/>
  <c r="DB529"/>
  <c r="CY529"/>
  <c r="CX529"/>
  <c r="A529"/>
  <c r="DC528"/>
  <c r="DA528"/>
  <c r="CZ528"/>
  <c r="DB528"/>
  <c r="CY528"/>
  <c r="CX528"/>
  <c r="A528"/>
  <c r="DC527"/>
  <c r="DB527"/>
  <c r="DA527"/>
  <c r="CZ527"/>
  <c r="CY527"/>
  <c r="CX527"/>
  <c r="A527"/>
  <c r="DC526"/>
  <c r="DB526"/>
  <c r="DA526"/>
  <c r="CZ526"/>
  <c r="CY526"/>
  <c r="CX526"/>
  <c r="A526"/>
  <c r="DC525"/>
  <c r="DA525"/>
  <c r="CZ525"/>
  <c r="DB525"/>
  <c r="CY525"/>
  <c r="CX525"/>
  <c r="A525"/>
  <c r="DC524"/>
  <c r="DA524"/>
  <c r="CZ524"/>
  <c r="DB524"/>
  <c r="CY524"/>
  <c r="CX524"/>
  <c r="A524"/>
  <c r="DC523"/>
  <c r="DA523"/>
  <c r="CZ523"/>
  <c r="DB523"/>
  <c r="CY523"/>
  <c r="CX523"/>
  <c r="A523"/>
  <c r="DC522"/>
  <c r="DA522"/>
  <c r="CZ522"/>
  <c r="DB522"/>
  <c r="CY522"/>
  <c r="CX522"/>
  <c r="A522"/>
  <c r="DC521"/>
  <c r="DA521"/>
  <c r="CZ521"/>
  <c r="DB521"/>
  <c r="CY521"/>
  <c r="CX521"/>
  <c r="A521"/>
  <c r="DC520"/>
  <c r="DA520"/>
  <c r="CZ520"/>
  <c r="DB520"/>
  <c r="CY520"/>
  <c r="CX520"/>
  <c r="A520"/>
  <c r="DC519"/>
  <c r="DB519"/>
  <c r="DA519"/>
  <c r="CZ519"/>
  <c r="CY519"/>
  <c r="CX519"/>
  <c r="A519"/>
  <c r="DC518"/>
  <c r="DA518"/>
  <c r="CZ518"/>
  <c r="DB518"/>
  <c r="CY518"/>
  <c r="CX518"/>
  <c r="A518"/>
  <c r="DC517"/>
  <c r="DA517"/>
  <c r="CZ517"/>
  <c r="DB517"/>
  <c r="CY517"/>
  <c r="CX517"/>
  <c r="A517"/>
  <c r="DC516"/>
  <c r="DB516"/>
  <c r="DA516"/>
  <c r="CZ516"/>
  <c r="CY516"/>
  <c r="CX516"/>
  <c r="A516"/>
  <c r="DC515"/>
  <c r="DB515"/>
  <c r="DA515"/>
  <c r="CZ515"/>
  <c r="CY515"/>
  <c r="CX515"/>
  <c r="A515"/>
  <c r="DC514"/>
  <c r="DA514"/>
  <c r="CZ514"/>
  <c r="DB514"/>
  <c r="CY514"/>
  <c r="CX514"/>
  <c r="A514"/>
  <c r="DC513"/>
  <c r="DA513"/>
  <c r="CZ513"/>
  <c r="DB513"/>
  <c r="CY513"/>
  <c r="CX513"/>
  <c r="A513"/>
  <c r="DC512"/>
  <c r="DA512"/>
  <c r="CZ512"/>
  <c r="DB512"/>
  <c r="CY512"/>
  <c r="CX512"/>
  <c r="A512"/>
  <c r="DC511"/>
  <c r="DB511"/>
  <c r="DA511"/>
  <c r="CZ511"/>
  <c r="CY511"/>
  <c r="CX511"/>
  <c r="A511"/>
  <c r="DC510"/>
  <c r="DB510"/>
  <c r="DA510"/>
  <c r="CZ510"/>
  <c r="CY510"/>
  <c r="CX510"/>
  <c r="A510"/>
  <c r="DC509"/>
  <c r="DA509"/>
  <c r="CZ509"/>
  <c r="DB509"/>
  <c r="CY509"/>
  <c r="CX509"/>
  <c r="A509"/>
  <c r="DC508"/>
  <c r="DA508"/>
  <c r="CZ508"/>
  <c r="DB508"/>
  <c r="CY508"/>
  <c r="CX508"/>
  <c r="A508"/>
  <c r="DC507"/>
  <c r="DA507"/>
  <c r="CZ507"/>
  <c r="DB507"/>
  <c r="CY507"/>
  <c r="CX507"/>
  <c r="A507"/>
  <c r="DC506"/>
  <c r="DA506"/>
  <c r="CZ506"/>
  <c r="DB506"/>
  <c r="CY506"/>
  <c r="CX506"/>
  <c r="A506"/>
  <c r="DC505"/>
  <c r="DA505"/>
  <c r="CZ505"/>
  <c r="DB505"/>
  <c r="CY505"/>
  <c r="CX505"/>
  <c r="A505"/>
  <c r="DC504"/>
  <c r="DA504"/>
  <c r="CZ504"/>
  <c r="DB504"/>
  <c r="CY504"/>
  <c r="CX504"/>
  <c r="A504"/>
  <c r="DC503"/>
  <c r="DA503"/>
  <c r="CZ503"/>
  <c r="DB503"/>
  <c r="CY503"/>
  <c r="CX503"/>
  <c r="A503"/>
  <c r="DC502"/>
  <c r="DA502"/>
  <c r="CZ502"/>
  <c r="DB502"/>
  <c r="CY502"/>
  <c r="CX502"/>
  <c r="A502"/>
  <c r="DC501"/>
  <c r="DA501"/>
  <c r="CZ501"/>
  <c r="DB501"/>
  <c r="CY501"/>
  <c r="CX501"/>
  <c r="A501"/>
  <c r="DC500"/>
  <c r="DB500"/>
  <c r="DA500"/>
  <c r="CZ500"/>
  <c r="CY500"/>
  <c r="CX500"/>
  <c r="A500"/>
  <c r="DC499"/>
  <c r="DB499"/>
  <c r="DA499"/>
  <c r="CZ499"/>
  <c r="CY499"/>
  <c r="CX499"/>
  <c r="A499"/>
  <c r="DC498"/>
  <c r="DA498"/>
  <c r="CZ498"/>
  <c r="DB498"/>
  <c r="CY498"/>
  <c r="CX498"/>
  <c r="A498"/>
  <c r="DC497"/>
  <c r="DA497"/>
  <c r="CZ497"/>
  <c r="DB497"/>
  <c r="CY497"/>
  <c r="CX497"/>
  <c r="A497"/>
  <c r="DC496"/>
  <c r="DA496"/>
  <c r="CZ496"/>
  <c r="DB496"/>
  <c r="CY496"/>
  <c r="CX496"/>
  <c r="A496"/>
  <c r="DC495"/>
  <c r="DB495"/>
  <c r="DA495"/>
  <c r="CZ495"/>
  <c r="CY495"/>
  <c r="CX495"/>
  <c r="A495"/>
  <c r="DC494"/>
  <c r="DB494"/>
  <c r="DA494"/>
  <c r="CZ494"/>
  <c r="CY494"/>
  <c r="CX494"/>
  <c r="A494"/>
  <c r="DC493"/>
  <c r="DA493"/>
  <c r="CZ493"/>
  <c r="DB493"/>
  <c r="CY493"/>
  <c r="CX493"/>
  <c r="A493"/>
  <c r="DC492"/>
  <c r="DA492"/>
  <c r="CZ492"/>
  <c r="DB492"/>
  <c r="CY492"/>
  <c r="CX492"/>
  <c r="A492"/>
  <c r="DC491"/>
  <c r="DA491"/>
  <c r="CZ491"/>
  <c r="DB491"/>
  <c r="CY491"/>
  <c r="CX491"/>
  <c r="A491"/>
  <c r="DC490"/>
  <c r="DA490"/>
  <c r="CZ490"/>
  <c r="DB490"/>
  <c r="CY490"/>
  <c r="CX490"/>
  <c r="A490"/>
  <c r="DC489"/>
  <c r="DA489"/>
  <c r="CZ489"/>
  <c r="DB489"/>
  <c r="CY489"/>
  <c r="CX489"/>
  <c r="A489"/>
  <c r="DC488"/>
  <c r="DA488"/>
  <c r="CZ488"/>
  <c r="DB488"/>
  <c r="CY488"/>
  <c r="CX488"/>
  <c r="A488"/>
  <c r="DC487"/>
  <c r="DA487"/>
  <c r="CZ487"/>
  <c r="DB487"/>
  <c r="CY487"/>
  <c r="CX487"/>
  <c r="A487"/>
  <c r="DC486"/>
  <c r="DA486"/>
  <c r="CZ486"/>
  <c r="DB486"/>
  <c r="CY486"/>
  <c r="CX486"/>
  <c r="A486"/>
  <c r="DC485"/>
  <c r="DA485"/>
  <c r="CZ485"/>
  <c r="DB485"/>
  <c r="CY485"/>
  <c r="CX485"/>
  <c r="A485"/>
  <c r="DC484"/>
  <c r="DB484"/>
  <c r="DA484"/>
  <c r="CZ484"/>
  <c r="CY484"/>
  <c r="CX484"/>
  <c r="A484"/>
  <c r="DC483"/>
  <c r="DB483"/>
  <c r="DA483"/>
  <c r="CZ483"/>
  <c r="CY483"/>
  <c r="CX483"/>
  <c r="A483"/>
  <c r="DC482"/>
  <c r="DA482"/>
  <c r="CZ482"/>
  <c r="DB482"/>
  <c r="CY482"/>
  <c r="CX482"/>
  <c r="A482"/>
  <c r="DC481"/>
  <c r="DA481"/>
  <c r="CZ481"/>
  <c r="DB481"/>
  <c r="CY481"/>
  <c r="CX481"/>
  <c r="A481"/>
  <c r="DC480"/>
  <c r="DA480"/>
  <c r="CZ480"/>
  <c r="DB480"/>
  <c r="CY480"/>
  <c r="CX480"/>
  <c r="A480"/>
  <c r="DC479"/>
  <c r="DB479"/>
  <c r="DA479"/>
  <c r="CZ479"/>
  <c r="CY479"/>
  <c r="CX479"/>
  <c r="A479"/>
  <c r="DC478"/>
  <c r="DB478"/>
  <c r="DA478"/>
  <c r="CZ478"/>
  <c r="CY478"/>
  <c r="CX478"/>
  <c r="A478"/>
  <c r="DC477"/>
  <c r="DA477"/>
  <c r="CZ477"/>
  <c r="DB477"/>
  <c r="CY477"/>
  <c r="CX477"/>
  <c r="A477"/>
  <c r="DC476"/>
  <c r="DA476"/>
  <c r="CZ476"/>
  <c r="DB476"/>
  <c r="CY476"/>
  <c r="CX476"/>
  <c r="A476"/>
  <c r="DC475"/>
  <c r="DA475"/>
  <c r="CZ475"/>
  <c r="DB475"/>
  <c r="CY475"/>
  <c r="CX475"/>
  <c r="A475"/>
  <c r="DC474"/>
  <c r="DA474"/>
  <c r="CZ474"/>
  <c r="DB474"/>
  <c r="CY474"/>
  <c r="CX474"/>
  <c r="A474"/>
  <c r="DC473"/>
  <c r="DA473"/>
  <c r="CZ473"/>
  <c r="DB473"/>
  <c r="CY473"/>
  <c r="CX473"/>
  <c r="A473"/>
  <c r="DC472"/>
  <c r="DA472"/>
  <c r="CZ472"/>
  <c r="DB472"/>
  <c r="CY472"/>
  <c r="CX472"/>
  <c r="A472"/>
  <c r="DC471"/>
  <c r="DA471"/>
  <c r="CZ471"/>
  <c r="DB471"/>
  <c r="CY471"/>
  <c r="CX471"/>
  <c r="A471"/>
  <c r="DC470"/>
  <c r="DA470"/>
  <c r="CZ470"/>
  <c r="DB470"/>
  <c r="CY470"/>
  <c r="CX470"/>
  <c r="A470"/>
  <c r="DC469"/>
  <c r="DA469"/>
  <c r="CZ469"/>
  <c r="DB469"/>
  <c r="CY469"/>
  <c r="CX469"/>
  <c r="A469"/>
  <c r="DC468"/>
  <c r="DB468"/>
  <c r="DA468"/>
  <c r="CZ468"/>
  <c r="CY468"/>
  <c r="CX468"/>
  <c r="A468"/>
  <c r="DC467"/>
  <c r="DB467"/>
  <c r="DA467"/>
  <c r="CZ467"/>
  <c r="CY467"/>
  <c r="CX467"/>
  <c r="A467"/>
  <c r="DC466"/>
  <c r="DA466"/>
  <c r="CZ466"/>
  <c r="DB466"/>
  <c r="CY466"/>
  <c r="CX466"/>
  <c r="A466"/>
  <c r="DC465"/>
  <c r="DA465"/>
  <c r="CZ465"/>
  <c r="DB465"/>
  <c r="CY465"/>
  <c r="CX465"/>
  <c r="A465"/>
  <c r="DC464"/>
  <c r="DA464"/>
  <c r="CZ464"/>
  <c r="DB464"/>
  <c r="CY464"/>
  <c r="CX464"/>
  <c r="A464"/>
  <c r="DC463"/>
  <c r="DB463"/>
  <c r="DA463"/>
  <c r="CZ463"/>
  <c r="CY463"/>
  <c r="CX463"/>
  <c r="A463"/>
  <c r="DC462"/>
  <c r="DB462"/>
  <c r="DA462"/>
  <c r="CZ462"/>
  <c r="CY462"/>
  <c r="CX462"/>
  <c r="A462"/>
  <c r="DC461"/>
  <c r="DA461"/>
  <c r="CZ461"/>
  <c r="DB461"/>
  <c r="CY461"/>
  <c r="CX461"/>
  <c r="A461"/>
  <c r="DC460"/>
  <c r="DA460"/>
  <c r="CZ460"/>
  <c r="DB460"/>
  <c r="CY460"/>
  <c r="CX460"/>
  <c r="A460"/>
  <c r="DC459"/>
  <c r="DA459"/>
  <c r="CZ459"/>
  <c r="DB459"/>
  <c r="CY459"/>
  <c r="CX459"/>
  <c r="A459"/>
  <c r="DC458"/>
  <c r="DA458"/>
  <c r="CZ458"/>
  <c r="DB458"/>
  <c r="CY458"/>
  <c r="CX458"/>
  <c r="A458"/>
  <c r="DC457"/>
  <c r="DA457"/>
  <c r="CZ457"/>
  <c r="DB457"/>
  <c r="CY457"/>
  <c r="CX457"/>
  <c r="A457"/>
  <c r="DC456"/>
  <c r="DA456"/>
  <c r="CZ456"/>
  <c r="DB456"/>
  <c r="CY456"/>
  <c r="CX456"/>
  <c r="A456"/>
  <c r="DC455"/>
  <c r="DA455"/>
  <c r="CZ455"/>
  <c r="DB455"/>
  <c r="CY455"/>
  <c r="CX455"/>
  <c r="A455"/>
  <c r="DC454"/>
  <c r="DA454"/>
  <c r="CZ454"/>
  <c r="DB454"/>
  <c r="CY454"/>
  <c r="CX454"/>
  <c r="A454"/>
  <c r="DC453"/>
  <c r="DA453"/>
  <c r="CZ453"/>
  <c r="DB453"/>
  <c r="CY453"/>
  <c r="CX453"/>
  <c r="A453"/>
  <c r="DC452"/>
  <c r="DB452"/>
  <c r="DA452"/>
  <c r="CZ452"/>
  <c r="CY452"/>
  <c r="CX452"/>
  <c r="A452"/>
  <c r="DC451"/>
  <c r="DB451"/>
  <c r="DA451"/>
  <c r="CZ451"/>
  <c r="CY451"/>
  <c r="CX451"/>
  <c r="A451"/>
  <c r="DC450"/>
  <c r="DA450"/>
  <c r="CZ450"/>
  <c r="DB450"/>
  <c r="CY450"/>
  <c r="CX450"/>
  <c r="A450"/>
  <c r="DC449"/>
  <c r="DA449"/>
  <c r="CZ449"/>
  <c r="DB449"/>
  <c r="CY449"/>
  <c r="CX449"/>
  <c r="A449"/>
  <c r="DC448"/>
  <c r="DA448"/>
  <c r="CZ448"/>
  <c r="DB448"/>
  <c r="CY448"/>
  <c r="CX448"/>
  <c r="A448"/>
  <c r="DC447"/>
  <c r="DB447"/>
  <c r="DA447"/>
  <c r="CZ447"/>
  <c r="CY447"/>
  <c r="CX447"/>
  <c r="A447"/>
  <c r="DC446"/>
  <c r="DB446"/>
  <c r="DA446"/>
  <c r="CZ446"/>
  <c r="CY446"/>
  <c r="CX446"/>
  <c r="A446"/>
  <c r="DC445"/>
  <c r="DA445"/>
  <c r="CZ445"/>
  <c r="DB445"/>
  <c r="CY445"/>
  <c r="CX445"/>
  <c r="A445"/>
  <c r="DC444"/>
  <c r="DA444"/>
  <c r="CZ444"/>
  <c r="DB444"/>
  <c r="CY444"/>
  <c r="CX444"/>
  <c r="A444"/>
  <c r="DC443"/>
  <c r="DA443"/>
  <c r="CZ443"/>
  <c r="DB443"/>
  <c r="CY443"/>
  <c r="CX443"/>
  <c r="A443"/>
  <c r="DC442"/>
  <c r="DA442"/>
  <c r="CZ442"/>
  <c r="DB442"/>
  <c r="CY442"/>
  <c r="CX442"/>
  <c r="A442"/>
  <c r="DC441"/>
  <c r="DA441"/>
  <c r="CZ441"/>
  <c r="DB441"/>
  <c r="CY441"/>
  <c r="CX441"/>
  <c r="A441"/>
  <c r="DC440"/>
  <c r="DA440"/>
  <c r="CZ440"/>
  <c r="DB440"/>
  <c r="CY440"/>
  <c r="CX440"/>
  <c r="A440"/>
  <c r="DC439"/>
  <c r="DA439"/>
  <c r="CZ439"/>
  <c r="DB439"/>
  <c r="CY439"/>
  <c r="CX439"/>
  <c r="A439"/>
  <c r="DC438"/>
  <c r="DA438"/>
  <c r="CZ438"/>
  <c r="DB438"/>
  <c r="CY438"/>
  <c r="CX438"/>
  <c r="A438"/>
  <c r="DC437"/>
  <c r="DA437"/>
  <c r="CZ437"/>
  <c r="DB437"/>
  <c r="CY437"/>
  <c r="CX437"/>
  <c r="A437"/>
  <c r="DC436"/>
  <c r="DB436"/>
  <c r="DA436"/>
  <c r="CZ436"/>
  <c r="CY436"/>
  <c r="CX436"/>
  <c r="A436"/>
  <c r="DC435"/>
  <c r="DB435"/>
  <c r="DA435"/>
  <c r="CZ435"/>
  <c r="CY435"/>
  <c r="CX435"/>
  <c r="A435"/>
  <c r="DC434"/>
  <c r="DA434"/>
  <c r="CZ434"/>
  <c r="DB434"/>
  <c r="CY434"/>
  <c r="CX434"/>
  <c r="A434"/>
  <c r="DC433"/>
  <c r="DA433"/>
  <c r="CZ433"/>
  <c r="DB433"/>
  <c r="CY433"/>
  <c r="CX433"/>
  <c r="A433"/>
  <c r="DC432"/>
  <c r="DA432"/>
  <c r="CZ432"/>
  <c r="DB432"/>
  <c r="CY432"/>
  <c r="CX432"/>
  <c r="A432"/>
  <c r="DC431"/>
  <c r="DA431"/>
  <c r="CZ431"/>
  <c r="DB431"/>
  <c r="CY431"/>
  <c r="CX431"/>
  <c r="A431"/>
  <c r="DC430"/>
  <c r="DA430"/>
  <c r="CZ430"/>
  <c r="DB430"/>
  <c r="CY430"/>
  <c r="CX430"/>
  <c r="A430"/>
  <c r="DC429"/>
  <c r="DA429"/>
  <c r="CZ429"/>
  <c r="DB429"/>
  <c r="CY429"/>
  <c r="CX429"/>
  <c r="A429"/>
  <c r="DC428"/>
  <c r="DA428"/>
  <c r="CZ428"/>
  <c r="DB428"/>
  <c r="CY428"/>
  <c r="CX428"/>
  <c r="A428"/>
  <c r="DC427"/>
  <c r="DA427"/>
  <c r="CZ427"/>
  <c r="DB427"/>
  <c r="CY427"/>
  <c r="CX427"/>
  <c r="A427"/>
  <c r="DC426"/>
  <c r="DA426"/>
  <c r="CZ426"/>
  <c r="DB426"/>
  <c r="CY426"/>
  <c r="CX426"/>
  <c r="A426"/>
  <c r="DC425"/>
  <c r="DA425"/>
  <c r="CZ425"/>
  <c r="DB425"/>
  <c r="CY425"/>
  <c r="CX425"/>
  <c r="A425"/>
  <c r="DC424"/>
  <c r="DA424"/>
  <c r="CZ424"/>
  <c r="DB424"/>
  <c r="CY424"/>
  <c r="CX424"/>
  <c r="A424"/>
  <c r="DC423"/>
  <c r="DA423"/>
  <c r="CZ423"/>
  <c r="DB423"/>
  <c r="CY423"/>
  <c r="CX423"/>
  <c r="A423"/>
  <c r="DC422"/>
  <c r="DA422"/>
  <c r="CZ422"/>
  <c r="DB422"/>
  <c r="CY422"/>
  <c r="CX422"/>
  <c r="A422"/>
  <c r="DC421"/>
  <c r="DA421"/>
  <c r="CZ421"/>
  <c r="DB421"/>
  <c r="CY421"/>
  <c r="CX421"/>
  <c r="A421"/>
  <c r="DC420"/>
  <c r="DB420"/>
  <c r="DA420"/>
  <c r="CZ420"/>
  <c r="CY420"/>
  <c r="CX420"/>
  <c r="A420"/>
  <c r="DC419"/>
  <c r="DB419"/>
  <c r="DA419"/>
  <c r="CZ419"/>
  <c r="CY419"/>
  <c r="CX419"/>
  <c r="A419"/>
  <c r="DC418"/>
  <c r="DA418"/>
  <c r="CZ418"/>
  <c r="DB418"/>
  <c r="CY418"/>
  <c r="CX418"/>
  <c r="A418"/>
  <c r="DC417"/>
  <c r="DA417"/>
  <c r="CZ417"/>
  <c r="DB417"/>
  <c r="CY417"/>
  <c r="CX417"/>
  <c r="A417"/>
  <c r="DC416"/>
  <c r="DA416"/>
  <c r="CZ416"/>
  <c r="DB416"/>
  <c r="CY416"/>
  <c r="CX416"/>
  <c r="A416"/>
  <c r="DC415"/>
  <c r="DA415"/>
  <c r="CZ415"/>
  <c r="DB415"/>
  <c r="CY415"/>
  <c r="CX415"/>
  <c r="A415"/>
  <c r="DC414"/>
  <c r="DA414"/>
  <c r="CZ414"/>
  <c r="DB414"/>
  <c r="CY414"/>
  <c r="CX414"/>
  <c r="A414"/>
  <c r="DC413"/>
  <c r="DA413"/>
  <c r="CZ413"/>
  <c r="DB413"/>
  <c r="CY413"/>
  <c r="CX413"/>
  <c r="A413"/>
  <c r="DC412"/>
  <c r="DA412"/>
  <c r="CZ412"/>
  <c r="DB412"/>
  <c r="CY412"/>
  <c r="CX412"/>
  <c r="A412"/>
  <c r="DC411"/>
  <c r="DA411"/>
  <c r="CZ411"/>
  <c r="DB411"/>
  <c r="CY411"/>
  <c r="CX411"/>
  <c r="A411"/>
  <c r="DC410"/>
  <c r="DA410"/>
  <c r="CZ410"/>
  <c r="DB410"/>
  <c r="CY410"/>
  <c r="CX410"/>
  <c r="A410"/>
  <c r="DC409"/>
  <c r="DA409"/>
  <c r="CZ409"/>
  <c r="DB409"/>
  <c r="CY409"/>
  <c r="CX409"/>
  <c r="A409"/>
  <c r="DC408"/>
  <c r="DA408"/>
  <c r="CZ408"/>
  <c r="DB408"/>
  <c r="CY408"/>
  <c r="CX408"/>
  <c r="A408"/>
  <c r="DC407"/>
  <c r="DA407"/>
  <c r="CZ407"/>
  <c r="DB407"/>
  <c r="CY407"/>
  <c r="CX407"/>
  <c r="A407"/>
  <c r="DC406"/>
  <c r="DA406"/>
  <c r="CZ406"/>
  <c r="DB406"/>
  <c r="CY406"/>
  <c r="CX406"/>
  <c r="A406"/>
  <c r="DC405"/>
  <c r="DA405"/>
  <c r="CZ405"/>
  <c r="DB405"/>
  <c r="CY405"/>
  <c r="CX405"/>
  <c r="A405"/>
  <c r="DC404"/>
  <c r="DB404"/>
  <c r="DA404"/>
  <c r="CZ404"/>
  <c r="CY404"/>
  <c r="CX404"/>
  <c r="A404"/>
  <c r="DC403"/>
  <c r="DB403"/>
  <c r="DA403"/>
  <c r="CZ403"/>
  <c r="CY403"/>
  <c r="CX403"/>
  <c r="A403"/>
  <c r="DC402"/>
  <c r="DA402"/>
  <c r="CZ402"/>
  <c r="DB402"/>
  <c r="CY402"/>
  <c r="CX402"/>
  <c r="A402"/>
  <c r="DC401"/>
  <c r="DA401"/>
  <c r="CZ401"/>
  <c r="DB401"/>
  <c r="CY401"/>
  <c r="CX401"/>
  <c r="A401"/>
  <c r="DC400"/>
  <c r="DA400"/>
  <c r="CZ400"/>
  <c r="DB400"/>
  <c r="CY400"/>
  <c r="CX400"/>
  <c r="A400"/>
  <c r="DC399"/>
  <c r="DA399"/>
  <c r="CZ399"/>
  <c r="DB399"/>
  <c r="CY399"/>
  <c r="CX399"/>
  <c r="A399"/>
  <c r="DC398"/>
  <c r="DA398"/>
  <c r="CZ398"/>
  <c r="DB398"/>
  <c r="CY398"/>
  <c r="CX398"/>
  <c r="A398"/>
  <c r="DC397"/>
  <c r="DA397"/>
  <c r="CZ397"/>
  <c r="DB397"/>
  <c r="CY397"/>
  <c r="CX397"/>
  <c r="A397"/>
  <c r="DC396"/>
  <c r="DA396"/>
  <c r="CZ396"/>
  <c r="DB396"/>
  <c r="CY396"/>
  <c r="CX396"/>
  <c r="A396"/>
  <c r="DC395"/>
  <c r="DA395"/>
  <c r="CZ395"/>
  <c r="DB395"/>
  <c r="CY395"/>
  <c r="CX395"/>
  <c r="A395"/>
  <c r="DC394"/>
  <c r="DA394"/>
  <c r="CZ394"/>
  <c r="DB394"/>
  <c r="CY394"/>
  <c r="CX394"/>
  <c r="A394"/>
  <c r="DC393"/>
  <c r="DA393"/>
  <c r="CZ393"/>
  <c r="DB393"/>
  <c r="CY393"/>
  <c r="CX393"/>
  <c r="A393"/>
  <c r="DC392"/>
  <c r="DA392"/>
  <c r="CZ392"/>
  <c r="DB392"/>
  <c r="CY392"/>
  <c r="CX392"/>
  <c r="A392"/>
  <c r="DC391"/>
  <c r="DA391"/>
  <c r="CZ391"/>
  <c r="DB391"/>
  <c r="CY391"/>
  <c r="CX391"/>
  <c r="A391"/>
  <c r="DC390"/>
  <c r="DA390"/>
  <c r="CZ390"/>
  <c r="DB390"/>
  <c r="CY390"/>
  <c r="CX390"/>
  <c r="A390"/>
  <c r="DC389"/>
  <c r="DA389"/>
  <c r="CZ389"/>
  <c r="DB389"/>
  <c r="CY389"/>
  <c r="CX389"/>
  <c r="A389"/>
  <c r="DC388"/>
  <c r="DB388"/>
  <c r="DA388"/>
  <c r="CZ388"/>
  <c r="CY388"/>
  <c r="CX388"/>
  <c r="A388"/>
  <c r="DC387"/>
  <c r="DB387"/>
  <c r="DA387"/>
  <c r="CZ387"/>
  <c r="CY387"/>
  <c r="CX387"/>
  <c r="A387"/>
  <c r="DC386"/>
  <c r="DA386"/>
  <c r="CZ386"/>
  <c r="DB386"/>
  <c r="CY386"/>
  <c r="CX386"/>
  <c r="A386"/>
  <c r="DC385"/>
  <c r="DA385"/>
  <c r="CZ385"/>
  <c r="DB385"/>
  <c r="CY385"/>
  <c r="CX385"/>
  <c r="A385"/>
  <c r="DC384"/>
  <c r="DA384"/>
  <c r="CZ384"/>
  <c r="DB384"/>
  <c r="CY384"/>
  <c r="CX384"/>
  <c r="A384"/>
  <c r="DC383"/>
  <c r="DA383"/>
  <c r="CZ383"/>
  <c r="DB383"/>
  <c r="CY383"/>
  <c r="CX383"/>
  <c r="A383"/>
  <c r="DC382"/>
  <c r="DA382"/>
  <c r="CZ382"/>
  <c r="DB382"/>
  <c r="CY382"/>
  <c r="CX382"/>
  <c r="A382"/>
  <c r="DC381"/>
  <c r="DA381"/>
  <c r="CZ381"/>
  <c r="DB381"/>
  <c r="CY381"/>
  <c r="CX381"/>
  <c r="A381"/>
  <c r="DC380"/>
  <c r="DA380"/>
  <c r="CZ380"/>
  <c r="DB380"/>
  <c r="CY380"/>
  <c r="CX380"/>
  <c r="A380"/>
  <c r="DC379"/>
  <c r="DA379"/>
  <c r="CZ379"/>
  <c r="DB379"/>
  <c r="CY379"/>
  <c r="CX379"/>
  <c r="A379"/>
  <c r="DC378"/>
  <c r="DA378"/>
  <c r="CZ378"/>
  <c r="DB378"/>
  <c r="CY378"/>
  <c r="CX378"/>
  <c r="A378"/>
  <c r="DC377"/>
  <c r="DA377"/>
  <c r="CZ377"/>
  <c r="DB377"/>
  <c r="CY377"/>
  <c r="CX377"/>
  <c r="A377"/>
  <c r="DC376"/>
  <c r="DA376"/>
  <c r="CZ376"/>
  <c r="DB376"/>
  <c r="CY376"/>
  <c r="CX376"/>
  <c r="A376"/>
  <c r="DC375"/>
  <c r="DA375"/>
  <c r="CZ375"/>
  <c r="DB375"/>
  <c r="CY375"/>
  <c r="CX375"/>
  <c r="A375"/>
  <c r="DC374"/>
  <c r="DA374"/>
  <c r="CZ374"/>
  <c r="DB374"/>
  <c r="CY374"/>
  <c r="CX374"/>
  <c r="A374"/>
  <c r="DC373"/>
  <c r="DA373"/>
  <c r="CZ373"/>
  <c r="DB373"/>
  <c r="CY373"/>
  <c r="CX373"/>
  <c r="A373"/>
  <c r="DC372"/>
  <c r="DB372"/>
  <c r="DA372"/>
  <c r="CZ372"/>
  <c r="CY372"/>
  <c r="A372"/>
  <c r="DC371"/>
  <c r="DA371"/>
  <c r="CZ371"/>
  <c r="DB371"/>
  <c r="CY371"/>
  <c r="A371"/>
  <c r="DC370"/>
  <c r="DA370"/>
  <c r="CZ370"/>
  <c r="DB370"/>
  <c r="CY370"/>
  <c r="A370"/>
  <c r="DC369"/>
  <c r="DA369"/>
  <c r="CZ369"/>
  <c r="DB369"/>
  <c r="CY369"/>
  <c r="A369"/>
  <c r="DC368"/>
  <c r="DA368"/>
  <c r="CZ368"/>
  <c r="DB368"/>
  <c r="CY368"/>
  <c r="A368"/>
  <c r="DC367"/>
  <c r="DA367"/>
  <c r="CZ367"/>
  <c r="DB367"/>
  <c r="CY367"/>
  <c r="A367"/>
  <c r="DC366"/>
  <c r="DA366"/>
  <c r="CZ366"/>
  <c r="DB366"/>
  <c r="CY366"/>
  <c r="A366"/>
  <c r="DC365"/>
  <c r="DA365"/>
  <c r="CZ365"/>
  <c r="DB365"/>
  <c r="CY365"/>
  <c r="A365"/>
  <c r="DC364"/>
  <c r="DB364"/>
  <c r="DA364"/>
  <c r="CZ364"/>
  <c r="CY364"/>
  <c r="A364"/>
  <c r="DC363"/>
  <c r="DA363"/>
  <c r="CZ363"/>
  <c r="DB363"/>
  <c r="CY363"/>
  <c r="A363"/>
  <c r="DC362"/>
  <c r="DA362"/>
  <c r="CZ362"/>
  <c r="DB362"/>
  <c r="CY362"/>
  <c r="A362"/>
  <c r="DC361"/>
  <c r="DA361"/>
  <c r="CZ361"/>
  <c r="DB361"/>
  <c r="CY361"/>
  <c r="A361"/>
  <c r="DC360"/>
  <c r="DA360"/>
  <c r="CZ360"/>
  <c r="DB360"/>
  <c r="CY360"/>
  <c r="A360"/>
  <c r="DC359"/>
  <c r="DB359"/>
  <c r="DA359"/>
  <c r="CZ359"/>
  <c r="CY359"/>
  <c r="A359"/>
  <c r="DC358"/>
  <c r="DA358"/>
  <c r="CZ358"/>
  <c r="DB358"/>
  <c r="CY358"/>
  <c r="CX358"/>
  <c r="A358"/>
  <c r="DC357"/>
  <c r="DA357"/>
  <c r="CZ357"/>
  <c r="DB357"/>
  <c r="CY357"/>
  <c r="CX357"/>
  <c r="A357"/>
  <c r="DC356"/>
  <c r="DB356"/>
  <c r="DA356"/>
  <c r="CZ356"/>
  <c r="CY356"/>
  <c r="CX356"/>
  <c r="A356"/>
  <c r="DC355"/>
  <c r="DA355"/>
  <c r="CZ355"/>
  <c r="DB355"/>
  <c r="CY355"/>
  <c r="CX355"/>
  <c r="A355"/>
  <c r="DC354"/>
  <c r="DA354"/>
  <c r="CZ354"/>
  <c r="DB354"/>
  <c r="CY354"/>
  <c r="CX354"/>
  <c r="A354"/>
  <c r="DC353"/>
  <c r="DA353"/>
  <c r="CZ353"/>
  <c r="DB353"/>
  <c r="CY353"/>
  <c r="CX353"/>
  <c r="A353"/>
  <c r="DC352"/>
  <c r="DB352"/>
  <c r="DA352"/>
  <c r="CZ352"/>
  <c r="CY352"/>
  <c r="CX352"/>
  <c r="A352"/>
  <c r="DC351"/>
  <c r="DA351"/>
  <c r="CZ351"/>
  <c r="DB351"/>
  <c r="CY351"/>
  <c r="CX351"/>
  <c r="A351"/>
  <c r="DC350"/>
  <c r="DA350"/>
  <c r="CZ350"/>
  <c r="DB350"/>
  <c r="CY350"/>
  <c r="CX350"/>
  <c r="A350"/>
  <c r="DC349"/>
  <c r="DA349"/>
  <c r="CZ349"/>
  <c r="DB349"/>
  <c r="CY349"/>
  <c r="CX349"/>
  <c r="A349"/>
  <c r="DC348"/>
  <c r="DA348"/>
  <c r="CZ348"/>
  <c r="DB348"/>
  <c r="CY348"/>
  <c r="CX348"/>
  <c r="A348"/>
  <c r="DC347"/>
  <c r="DA347"/>
  <c r="CZ347"/>
  <c r="DB347"/>
  <c r="CY347"/>
  <c r="CX347"/>
  <c r="A347"/>
  <c r="DC346"/>
  <c r="DA346"/>
  <c r="CZ346"/>
  <c r="DB346"/>
  <c r="CY346"/>
  <c r="CX346"/>
  <c r="A346"/>
  <c r="DC345"/>
  <c r="DA345"/>
  <c r="CZ345"/>
  <c r="DB345"/>
  <c r="CY345"/>
  <c r="CX345"/>
  <c r="A345"/>
  <c r="DC344"/>
  <c r="DA344"/>
  <c r="CZ344"/>
  <c r="DB344"/>
  <c r="CY344"/>
  <c r="CX344"/>
  <c r="A344"/>
  <c r="DC343"/>
  <c r="DA343"/>
  <c r="CZ343"/>
  <c r="DB343"/>
  <c r="CY343"/>
  <c r="CX343"/>
  <c r="A343"/>
  <c r="DC342"/>
  <c r="DA342"/>
  <c r="CZ342"/>
  <c r="DB342"/>
  <c r="CY342"/>
  <c r="CX342"/>
  <c r="A342"/>
  <c r="DC341"/>
  <c r="DA341"/>
  <c r="CZ341"/>
  <c r="DB341"/>
  <c r="CY341"/>
  <c r="CX341"/>
  <c r="A341"/>
  <c r="DC340"/>
  <c r="DB340"/>
  <c r="DA340"/>
  <c r="CZ340"/>
  <c r="CY340"/>
  <c r="CX340"/>
  <c r="A340"/>
  <c r="DC339"/>
  <c r="DA339"/>
  <c r="CZ339"/>
  <c r="DB339"/>
  <c r="CY339"/>
  <c r="CX339"/>
  <c r="A339"/>
  <c r="DC338"/>
  <c r="DA338"/>
  <c r="CZ338"/>
  <c r="DB338"/>
  <c r="CY338"/>
  <c r="CX338"/>
  <c r="A338"/>
  <c r="DC337"/>
  <c r="DA337"/>
  <c r="CZ337"/>
  <c r="DB337"/>
  <c r="CY337"/>
  <c r="CX337"/>
  <c r="A337"/>
  <c r="DC336"/>
  <c r="DB336"/>
  <c r="DA336"/>
  <c r="CZ336"/>
  <c r="CY336"/>
  <c r="CX336"/>
  <c r="A336"/>
  <c r="DC335"/>
  <c r="DA335"/>
  <c r="CZ335"/>
  <c r="DB335"/>
  <c r="CY335"/>
  <c r="CX335"/>
  <c r="A335"/>
  <c r="DC334"/>
  <c r="DA334"/>
  <c r="CZ334"/>
  <c r="DB334"/>
  <c r="CY334"/>
  <c r="CX334"/>
  <c r="A334"/>
  <c r="DC333"/>
  <c r="DA333"/>
  <c r="CZ333"/>
  <c r="DB333"/>
  <c r="CY333"/>
  <c r="CX333"/>
  <c r="A333"/>
  <c r="DC332"/>
  <c r="DA332"/>
  <c r="CZ332"/>
  <c r="DB332"/>
  <c r="CY332"/>
  <c r="CX332"/>
  <c r="A332"/>
  <c r="DC331"/>
  <c r="DA331"/>
  <c r="CZ331"/>
  <c r="DB331"/>
  <c r="CY331"/>
  <c r="CX331"/>
  <c r="A331"/>
  <c r="DC330"/>
  <c r="DA330"/>
  <c r="CZ330"/>
  <c r="DB330"/>
  <c r="CY330"/>
  <c r="CX330"/>
  <c r="A330"/>
  <c r="DC329"/>
  <c r="DA329"/>
  <c r="CZ329"/>
  <c r="DB329"/>
  <c r="CY329"/>
  <c r="CX329"/>
  <c r="A329"/>
  <c r="DC328"/>
  <c r="DA328"/>
  <c r="CZ328"/>
  <c r="DB328"/>
  <c r="CY328"/>
  <c r="CX328"/>
  <c r="A328"/>
  <c r="DC327"/>
  <c r="DA327"/>
  <c r="CZ327"/>
  <c r="DB327"/>
  <c r="CY327"/>
  <c r="CX327"/>
  <c r="A327"/>
  <c r="DC326"/>
  <c r="DA326"/>
  <c r="CZ326"/>
  <c r="DB326"/>
  <c r="CY326"/>
  <c r="CX326"/>
  <c r="A326"/>
  <c r="DC325"/>
  <c r="DA325"/>
  <c r="CZ325"/>
  <c r="DB325"/>
  <c r="CY325"/>
  <c r="CX325"/>
  <c r="A325"/>
  <c r="DC324"/>
  <c r="DB324"/>
  <c r="DA324"/>
  <c r="CZ324"/>
  <c r="CY324"/>
  <c r="CX324"/>
  <c r="A324"/>
  <c r="DC323"/>
  <c r="DA323"/>
  <c r="CZ323"/>
  <c r="DB323"/>
  <c r="CY323"/>
  <c r="CX323"/>
  <c r="A323"/>
  <c r="DC322"/>
  <c r="DA322"/>
  <c r="CZ322"/>
  <c r="DB322"/>
  <c r="CY322"/>
  <c r="CX322"/>
  <c r="A322"/>
  <c r="DC321"/>
  <c r="DA321"/>
  <c r="CZ321"/>
  <c r="DB321"/>
  <c r="CY321"/>
  <c r="CX321"/>
  <c r="A321"/>
  <c r="DC320"/>
  <c r="DB320"/>
  <c r="DA320"/>
  <c r="CZ320"/>
  <c r="CY320"/>
  <c r="CX320"/>
  <c r="A320"/>
  <c r="DC319"/>
  <c r="DA319"/>
  <c r="CZ319"/>
  <c r="DB319"/>
  <c r="CY319"/>
  <c r="CX319"/>
  <c r="A319"/>
  <c r="DC318"/>
  <c r="DA318"/>
  <c r="CZ318"/>
  <c r="DB318"/>
  <c r="CY318"/>
  <c r="CX318"/>
  <c r="A318"/>
  <c r="DC317"/>
  <c r="DA317"/>
  <c r="CZ317"/>
  <c r="DB317"/>
  <c r="CY317"/>
  <c r="CX317"/>
  <c r="A317"/>
  <c r="DC316"/>
  <c r="DA316"/>
  <c r="CZ316"/>
  <c r="DB316"/>
  <c r="CY316"/>
  <c r="CX316"/>
  <c r="A316"/>
  <c r="DC315"/>
  <c r="DA315"/>
  <c r="CZ315"/>
  <c r="DB315"/>
  <c r="CY315"/>
  <c r="CX315"/>
  <c r="A315"/>
  <c r="DC314"/>
  <c r="DA314"/>
  <c r="CZ314"/>
  <c r="DB314"/>
  <c r="CY314"/>
  <c r="CX314"/>
  <c r="A314"/>
  <c r="DC313"/>
  <c r="DA313"/>
  <c r="CZ313"/>
  <c r="DB313"/>
  <c r="CY313"/>
  <c r="CX313"/>
  <c r="A313"/>
  <c r="DC312"/>
  <c r="DA312"/>
  <c r="CZ312"/>
  <c r="DB312"/>
  <c r="CY312"/>
  <c r="CX312"/>
  <c r="A312"/>
  <c r="DC311"/>
  <c r="DA311"/>
  <c r="CZ311"/>
  <c r="DB311"/>
  <c r="CY311"/>
  <c r="CX311"/>
  <c r="A311"/>
  <c r="DC310"/>
  <c r="DA310"/>
  <c r="CZ310"/>
  <c r="DB310"/>
  <c r="CY310"/>
  <c r="CX310"/>
  <c r="A310"/>
  <c r="DC309"/>
  <c r="DA309"/>
  <c r="CZ309"/>
  <c r="DB309"/>
  <c r="CY309"/>
  <c r="CX309"/>
  <c r="A309"/>
  <c r="DC308"/>
  <c r="DB308"/>
  <c r="DA308"/>
  <c r="CZ308"/>
  <c r="CY308"/>
  <c r="CX308"/>
  <c r="A308"/>
  <c r="DC307"/>
  <c r="DB307"/>
  <c r="DA307"/>
  <c r="CZ307"/>
  <c r="CY307"/>
  <c r="CX307"/>
  <c r="A307"/>
  <c r="DC306"/>
  <c r="DA306"/>
  <c r="CZ306"/>
  <c r="DB306"/>
  <c r="CY306"/>
  <c r="CX306"/>
  <c r="A306"/>
  <c r="DC305"/>
  <c r="DA305"/>
  <c r="CZ305"/>
  <c r="DB305"/>
  <c r="CY305"/>
  <c r="CX305"/>
  <c r="A305"/>
  <c r="DC304"/>
  <c r="DB304"/>
  <c r="DA304"/>
  <c r="CZ304"/>
  <c r="CY304"/>
  <c r="CX304"/>
  <c r="A304"/>
  <c r="DC303"/>
  <c r="DA303"/>
  <c r="CZ303"/>
  <c r="DB303"/>
  <c r="CY303"/>
  <c r="CX303"/>
  <c r="A303"/>
  <c r="DC302"/>
  <c r="DA302"/>
  <c r="CZ302"/>
  <c r="DB302"/>
  <c r="CY302"/>
  <c r="CX302"/>
  <c r="A302"/>
  <c r="DC301"/>
  <c r="DA301"/>
  <c r="CZ301"/>
  <c r="DB301"/>
  <c r="CY301"/>
  <c r="CX301"/>
  <c r="A301"/>
  <c r="DC300"/>
  <c r="DA300"/>
  <c r="CZ300"/>
  <c r="DB300"/>
  <c r="CY300"/>
  <c r="CX300"/>
  <c r="A300"/>
  <c r="DC299"/>
  <c r="DA299"/>
  <c r="CZ299"/>
  <c r="DB299"/>
  <c r="CY299"/>
  <c r="CX299"/>
  <c r="A299"/>
  <c r="DC298"/>
  <c r="DA298"/>
  <c r="CZ298"/>
  <c r="DB298"/>
  <c r="CY298"/>
  <c r="CX298"/>
  <c r="A298"/>
  <c r="DC297"/>
  <c r="DA297"/>
  <c r="CZ297"/>
  <c r="DB297"/>
  <c r="CY297"/>
  <c r="CX297"/>
  <c r="A297"/>
  <c r="DC296"/>
  <c r="DA296"/>
  <c r="CZ296"/>
  <c r="DB296"/>
  <c r="CY296"/>
  <c r="CX296"/>
  <c r="A296"/>
  <c r="DC295"/>
  <c r="DA295"/>
  <c r="CZ295"/>
  <c r="DB295"/>
  <c r="CY295"/>
  <c r="CX295"/>
  <c r="A295"/>
  <c r="DC294"/>
  <c r="DA294"/>
  <c r="CZ294"/>
  <c r="DB294"/>
  <c r="CY294"/>
  <c r="CX294"/>
  <c r="A294"/>
  <c r="DC293"/>
  <c r="DA293"/>
  <c r="CZ293"/>
  <c r="DB293"/>
  <c r="CY293"/>
  <c r="CX293"/>
  <c r="A293"/>
  <c r="DC292"/>
  <c r="DB292"/>
  <c r="DA292"/>
  <c r="CZ292"/>
  <c r="CY292"/>
  <c r="CX292"/>
  <c r="A292"/>
  <c r="DC291"/>
  <c r="DB291"/>
  <c r="DA291"/>
  <c r="CZ291"/>
  <c r="CY291"/>
  <c r="CX291"/>
  <c r="A291"/>
  <c r="DC290"/>
  <c r="DA290"/>
  <c r="CZ290"/>
  <c r="DB290"/>
  <c r="CY290"/>
  <c r="CX290"/>
  <c r="A290"/>
  <c r="DC289"/>
  <c r="DA289"/>
  <c r="CZ289"/>
  <c r="DB289"/>
  <c r="CY289"/>
  <c r="CX289"/>
  <c r="A289"/>
  <c r="DC288"/>
  <c r="DB288"/>
  <c r="DA288"/>
  <c r="CZ288"/>
  <c r="CY288"/>
  <c r="CX288"/>
  <c r="A288"/>
  <c r="DC287"/>
  <c r="DA287"/>
  <c r="CZ287"/>
  <c r="DB287"/>
  <c r="CY287"/>
  <c r="CX287"/>
  <c r="A287"/>
  <c r="DC286"/>
  <c r="DA286"/>
  <c r="CZ286"/>
  <c r="DB286"/>
  <c r="CY286"/>
  <c r="CX286"/>
  <c r="A286"/>
  <c r="DC285"/>
  <c r="DA285"/>
  <c r="CZ285"/>
  <c r="DB285"/>
  <c r="CY285"/>
  <c r="CX285"/>
  <c r="A285"/>
  <c r="DC284"/>
  <c r="DA284"/>
  <c r="CZ284"/>
  <c r="DB284"/>
  <c r="CY284"/>
  <c r="CX284"/>
  <c r="A284"/>
  <c r="DC283"/>
  <c r="DA283"/>
  <c r="CZ283"/>
  <c r="DB283"/>
  <c r="CY283"/>
  <c r="CX283"/>
  <c r="A283"/>
  <c r="DC282"/>
  <c r="DA282"/>
  <c r="CZ282"/>
  <c r="DB282"/>
  <c r="CY282"/>
  <c r="CX282"/>
  <c r="A282"/>
  <c r="DC281"/>
  <c r="DA281"/>
  <c r="CZ281"/>
  <c r="DB281"/>
  <c r="CY281"/>
  <c r="CX281"/>
  <c r="A281"/>
  <c r="DC280"/>
  <c r="DA280"/>
  <c r="CZ280"/>
  <c r="DB280"/>
  <c r="CY280"/>
  <c r="CX280"/>
  <c r="A280"/>
  <c r="DC279"/>
  <c r="DA279"/>
  <c r="CZ279"/>
  <c r="DB279"/>
  <c r="CY279"/>
  <c r="CX279"/>
  <c r="A279"/>
  <c r="DC278"/>
  <c r="DA278"/>
  <c r="CZ278"/>
  <c r="DB278"/>
  <c r="CY278"/>
  <c r="CX278"/>
  <c r="A278"/>
  <c r="DC277"/>
  <c r="DA277"/>
  <c r="CZ277"/>
  <c r="DB277"/>
  <c r="CY277"/>
  <c r="CX277"/>
  <c r="A277"/>
  <c r="DC276"/>
  <c r="DB276"/>
  <c r="DA276"/>
  <c r="CZ276"/>
  <c r="CY276"/>
  <c r="CX276"/>
  <c r="A276"/>
  <c r="DC275"/>
  <c r="DB275"/>
  <c r="DA275"/>
  <c r="CZ275"/>
  <c r="CY275"/>
  <c r="CX275"/>
  <c r="A275"/>
  <c r="DC274"/>
  <c r="DA274"/>
  <c r="CZ274"/>
  <c r="DB274"/>
  <c r="CY274"/>
  <c r="CX274"/>
  <c r="A274"/>
  <c r="DC273"/>
  <c r="DA273"/>
  <c r="CZ273"/>
  <c r="DB273"/>
  <c r="CY273"/>
  <c r="CX273"/>
  <c r="A273"/>
  <c r="DC272"/>
  <c r="DB272"/>
  <c r="DA272"/>
  <c r="CZ272"/>
  <c r="CY272"/>
  <c r="CX272"/>
  <c r="A272"/>
  <c r="DC271"/>
  <c r="DA271"/>
  <c r="CZ271"/>
  <c r="DB271"/>
  <c r="CY271"/>
  <c r="CX271"/>
  <c r="A271"/>
  <c r="DC270"/>
  <c r="DA270"/>
  <c r="CZ270"/>
  <c r="DB270"/>
  <c r="CY270"/>
  <c r="CX270"/>
  <c r="A270"/>
  <c r="DC269"/>
  <c r="DA269"/>
  <c r="CZ269"/>
  <c r="DB269"/>
  <c r="CY269"/>
  <c r="CX269"/>
  <c r="A269"/>
  <c r="DC268"/>
  <c r="DA268"/>
  <c r="CZ268"/>
  <c r="DB268"/>
  <c r="CY268"/>
  <c r="CX268"/>
  <c r="A268"/>
  <c r="DC267"/>
  <c r="DA267"/>
  <c r="CZ267"/>
  <c r="DB267"/>
  <c r="CY267"/>
  <c r="CX267"/>
  <c r="A267"/>
  <c r="DC266"/>
  <c r="DA266"/>
  <c r="CZ266"/>
  <c r="DB266"/>
  <c r="CY266"/>
  <c r="CX266"/>
  <c r="A266"/>
  <c r="DC265"/>
  <c r="DA265"/>
  <c r="CZ265"/>
  <c r="DB265"/>
  <c r="CY265"/>
  <c r="CX265"/>
  <c r="A265"/>
  <c r="DC264"/>
  <c r="DA264"/>
  <c r="CZ264"/>
  <c r="DB264"/>
  <c r="CY264"/>
  <c r="CX264"/>
  <c r="A264"/>
  <c r="DC263"/>
  <c r="DA263"/>
  <c r="CZ263"/>
  <c r="DB263"/>
  <c r="CY263"/>
  <c r="CX263"/>
  <c r="A263"/>
  <c r="DC262"/>
  <c r="DA262"/>
  <c r="CZ262"/>
  <c r="DB262"/>
  <c r="CY262"/>
  <c r="CX262"/>
  <c r="A262"/>
  <c r="DC261"/>
  <c r="DA261"/>
  <c r="CZ261"/>
  <c r="DB261"/>
  <c r="CY261"/>
  <c r="CX261"/>
  <c r="A261"/>
  <c r="DC260"/>
  <c r="DB260"/>
  <c r="DA260"/>
  <c r="CZ260"/>
  <c r="CY260"/>
  <c r="CX260"/>
  <c r="A260"/>
  <c r="DC259"/>
  <c r="DB259"/>
  <c r="DA259"/>
  <c r="CZ259"/>
  <c r="CY259"/>
  <c r="CX259"/>
  <c r="A259"/>
  <c r="DC258"/>
  <c r="DA258"/>
  <c r="CZ258"/>
  <c r="DB258"/>
  <c r="CY258"/>
  <c r="CX258"/>
  <c r="A258"/>
  <c r="DC257"/>
  <c r="DA257"/>
  <c r="CZ257"/>
  <c r="DB257"/>
  <c r="CY257"/>
  <c r="CX257"/>
  <c r="A257"/>
  <c r="DC256"/>
  <c r="DB256"/>
  <c r="DA256"/>
  <c r="CZ256"/>
  <c r="CY256"/>
  <c r="CX256"/>
  <c r="A256"/>
  <c r="DC255"/>
  <c r="DB255"/>
  <c r="DA255"/>
  <c r="CZ255"/>
  <c r="CY255"/>
  <c r="CX255"/>
  <c r="A255"/>
  <c r="DC254"/>
  <c r="DA254"/>
  <c r="CZ254"/>
  <c r="DB254"/>
  <c r="CY254"/>
  <c r="CX254"/>
  <c r="A254"/>
  <c r="DC253"/>
  <c r="DA253"/>
  <c r="CZ253"/>
  <c r="DB253"/>
  <c r="CY253"/>
  <c r="CX253"/>
  <c r="A253"/>
  <c r="DC252"/>
  <c r="DA252"/>
  <c r="CZ252"/>
  <c r="DB252"/>
  <c r="CY252"/>
  <c r="CX252"/>
  <c r="A252"/>
  <c r="DC251"/>
  <c r="DA251"/>
  <c r="CZ251"/>
  <c r="DB251"/>
  <c r="CY251"/>
  <c r="CX251"/>
  <c r="A251"/>
  <c r="DC250"/>
  <c r="DA250"/>
  <c r="CZ250"/>
  <c r="DB250"/>
  <c r="CY250"/>
  <c r="CX250"/>
  <c r="A250"/>
  <c r="DC249"/>
  <c r="DA249"/>
  <c r="CZ249"/>
  <c r="DB249"/>
  <c r="CY249"/>
  <c r="CX249"/>
  <c r="A249"/>
  <c r="DC248"/>
  <c r="DA248"/>
  <c r="CZ248"/>
  <c r="DB248"/>
  <c r="CY248"/>
  <c r="CX248"/>
  <c r="A248"/>
  <c r="DC247"/>
  <c r="DA247"/>
  <c r="CZ247"/>
  <c r="DB247"/>
  <c r="CY247"/>
  <c r="CX247"/>
  <c r="A247"/>
  <c r="DC246"/>
  <c r="DA246"/>
  <c r="CZ246"/>
  <c r="DB246"/>
  <c r="CY246"/>
  <c r="CX246"/>
  <c r="A246"/>
  <c r="DC245"/>
  <c r="DA245"/>
  <c r="CZ245"/>
  <c r="DB245"/>
  <c r="CY245"/>
  <c r="CX245"/>
  <c r="A245"/>
  <c r="DC244"/>
  <c r="DB244"/>
  <c r="DA244"/>
  <c r="CZ244"/>
  <c r="CY244"/>
  <c r="CX244"/>
  <c r="A244"/>
  <c r="DC243"/>
  <c r="DB243"/>
  <c r="DA243"/>
  <c r="CZ243"/>
  <c r="CY243"/>
  <c r="CX243"/>
  <c r="A243"/>
  <c r="DC242"/>
  <c r="DA242"/>
  <c r="CZ242"/>
  <c r="DB242"/>
  <c r="CY242"/>
  <c r="CX242"/>
  <c r="A242"/>
  <c r="DC241"/>
  <c r="DA241"/>
  <c r="CZ241"/>
  <c r="DB241"/>
  <c r="CY241"/>
  <c r="CX241"/>
  <c r="A241"/>
  <c r="DC240"/>
  <c r="DA240"/>
  <c r="CZ240"/>
  <c r="DB240"/>
  <c r="CY240"/>
  <c r="CX240"/>
  <c r="A240"/>
  <c r="DC239"/>
  <c r="DB239"/>
  <c r="DA239"/>
  <c r="CZ239"/>
  <c r="CY239"/>
  <c r="CX239"/>
  <c r="A239"/>
  <c r="DC238"/>
  <c r="DB238"/>
  <c r="DA238"/>
  <c r="CZ238"/>
  <c r="CY238"/>
  <c r="CX238"/>
  <c r="A238"/>
  <c r="DC237"/>
  <c r="DA237"/>
  <c r="CZ237"/>
  <c r="DB237"/>
  <c r="CY237"/>
  <c r="CX237"/>
  <c r="A237"/>
  <c r="DC236"/>
  <c r="DA236"/>
  <c r="CZ236"/>
  <c r="DB236"/>
  <c r="CY236"/>
  <c r="CX236"/>
  <c r="A236"/>
  <c r="DC235"/>
  <c r="DB235"/>
  <c r="DA235"/>
  <c r="CZ235"/>
  <c r="CY235"/>
  <c r="CX235"/>
  <c r="A235"/>
  <c r="DC234"/>
  <c r="DB234"/>
  <c r="DA234"/>
  <c r="CZ234"/>
  <c r="CY234"/>
  <c r="CX234"/>
  <c r="A234"/>
  <c r="DC233"/>
  <c r="DA233"/>
  <c r="CZ233"/>
  <c r="DB233"/>
  <c r="CY233"/>
  <c r="CX233"/>
  <c r="A233"/>
  <c r="DC232"/>
  <c r="DA232"/>
  <c r="CZ232"/>
  <c r="DB232"/>
  <c r="CY232"/>
  <c r="CX232"/>
  <c r="A232"/>
  <c r="DC231"/>
  <c r="DA231"/>
  <c r="CZ231"/>
  <c r="DB231"/>
  <c r="CY231"/>
  <c r="CX231"/>
  <c r="A231"/>
  <c r="DC230"/>
  <c r="DA230"/>
  <c r="CZ230"/>
  <c r="DB230"/>
  <c r="CY230"/>
  <c r="CX230"/>
  <c r="A230"/>
  <c r="DC229"/>
  <c r="DA229"/>
  <c r="CZ229"/>
  <c r="DB229"/>
  <c r="CY229"/>
  <c r="CX229"/>
  <c r="A229"/>
  <c r="DC228"/>
  <c r="DA228"/>
  <c r="CZ228"/>
  <c r="DB228"/>
  <c r="CY228"/>
  <c r="CX228"/>
  <c r="A228"/>
  <c r="DC227"/>
  <c r="DA227"/>
  <c r="CZ227"/>
  <c r="DB227"/>
  <c r="CY227"/>
  <c r="CX227"/>
  <c r="A227"/>
  <c r="DC226"/>
  <c r="DA226"/>
  <c r="CZ226"/>
  <c r="DB226"/>
  <c r="CY226"/>
  <c r="A226"/>
  <c r="DC225"/>
  <c r="DA225"/>
  <c r="CZ225"/>
  <c r="DB225"/>
  <c r="CY225"/>
  <c r="A225"/>
  <c r="DC224"/>
  <c r="DA224"/>
  <c r="CZ224"/>
  <c r="DB224"/>
  <c r="CY224"/>
  <c r="A224"/>
  <c r="DC223"/>
  <c r="DA223"/>
  <c r="CZ223"/>
  <c r="DB223"/>
  <c r="CY223"/>
  <c r="A223"/>
  <c r="DC222"/>
  <c r="DA222"/>
  <c r="CZ222"/>
  <c r="DB222"/>
  <c r="CY222"/>
  <c r="A222"/>
  <c r="DC221"/>
  <c r="DA221"/>
  <c r="CZ221"/>
  <c r="DB221"/>
  <c r="CY221"/>
  <c r="A221"/>
  <c r="DC220"/>
  <c r="DA220"/>
  <c r="CZ220"/>
  <c r="DB220"/>
  <c r="CY220"/>
  <c r="A220"/>
  <c r="DC219"/>
  <c r="DA219"/>
  <c r="CZ219"/>
  <c r="DB219"/>
  <c r="CY219"/>
  <c r="A219"/>
  <c r="DC218"/>
  <c r="DB218"/>
  <c r="DA218"/>
  <c r="CZ218"/>
  <c r="CY218"/>
  <c r="A218"/>
  <c r="DC217"/>
  <c r="DA217"/>
  <c r="CZ217"/>
  <c r="DB217"/>
  <c r="CY217"/>
  <c r="A217"/>
  <c r="DC216"/>
  <c r="DA216"/>
  <c r="CZ216"/>
  <c r="DB216"/>
  <c r="CY216"/>
  <c r="A216"/>
  <c r="DC215"/>
  <c r="DB215"/>
  <c r="DA215"/>
  <c r="CZ215"/>
  <c r="CY215"/>
  <c r="A215"/>
  <c r="DC214"/>
  <c r="DB214"/>
  <c r="DA214"/>
  <c r="CZ214"/>
  <c r="CY214"/>
  <c r="A214"/>
  <c r="DC213"/>
  <c r="DA213"/>
  <c r="CZ213"/>
  <c r="DB213"/>
  <c r="CY213"/>
  <c r="A213"/>
  <c r="DC212"/>
  <c r="DA212"/>
  <c r="CZ212"/>
  <c r="DB212"/>
  <c r="CY212"/>
  <c r="A212"/>
  <c r="DC211"/>
  <c r="DB211"/>
  <c r="DA211"/>
  <c r="CZ211"/>
  <c r="CY211"/>
  <c r="A211"/>
  <c r="DC210"/>
  <c r="DA210"/>
  <c r="CZ210"/>
  <c r="DB210"/>
  <c r="CY210"/>
  <c r="A210"/>
  <c r="DC209"/>
  <c r="DA209"/>
  <c r="CZ209"/>
  <c r="DB209"/>
  <c r="CY209"/>
  <c r="A209"/>
  <c r="DC208"/>
  <c r="DA208"/>
  <c r="CZ208"/>
  <c r="DB208"/>
  <c r="CY208"/>
  <c r="A208"/>
  <c r="DC207"/>
  <c r="DA207"/>
  <c r="CZ207"/>
  <c r="DB207"/>
  <c r="CY207"/>
  <c r="A207"/>
  <c r="DC206"/>
  <c r="DA206"/>
  <c r="CZ206"/>
  <c r="DB206"/>
  <c r="CY206"/>
  <c r="A206"/>
  <c r="DC205"/>
  <c r="DA205"/>
  <c r="CZ205"/>
  <c r="DB205"/>
  <c r="CY205"/>
  <c r="A205"/>
  <c r="DC204"/>
  <c r="DA204"/>
  <c r="CZ204"/>
  <c r="DB204"/>
  <c r="CY204"/>
  <c r="A204"/>
  <c r="DC203"/>
  <c r="DA203"/>
  <c r="CZ203"/>
  <c r="DB203"/>
  <c r="CY203"/>
  <c r="A203"/>
  <c r="DC202"/>
  <c r="DB202"/>
  <c r="DA202"/>
  <c r="CZ202"/>
  <c r="CY202"/>
  <c r="CX202"/>
  <c r="A202"/>
  <c r="DC201"/>
  <c r="DA201"/>
  <c r="CZ201"/>
  <c r="DB201"/>
  <c r="CY201"/>
  <c r="CX201"/>
  <c r="A201"/>
  <c r="DC200"/>
  <c r="DA200"/>
  <c r="CZ200"/>
  <c r="DB200"/>
  <c r="CY200"/>
  <c r="CX200"/>
  <c r="A200"/>
  <c r="DC199"/>
  <c r="DA199"/>
  <c r="CZ199"/>
  <c r="DB199"/>
  <c r="CY199"/>
  <c r="CX199"/>
  <c r="A199"/>
  <c r="DC198"/>
  <c r="DA198"/>
  <c r="CZ198"/>
  <c r="DB198"/>
  <c r="CY198"/>
  <c r="CX198"/>
  <c r="A198"/>
  <c r="DC197"/>
  <c r="DA197"/>
  <c r="CZ197"/>
  <c r="DB197"/>
  <c r="CY197"/>
  <c r="CX197"/>
  <c r="A197"/>
  <c r="DC196"/>
  <c r="DA196"/>
  <c r="CZ196"/>
  <c r="DB196"/>
  <c r="CY196"/>
  <c r="CX196"/>
  <c r="A196"/>
  <c r="DC195"/>
  <c r="DA195"/>
  <c r="CZ195"/>
  <c r="DB195"/>
  <c r="CY195"/>
  <c r="CX195"/>
  <c r="A195"/>
  <c r="DC194"/>
  <c r="DA194"/>
  <c r="CZ194"/>
  <c r="DB194"/>
  <c r="CY194"/>
  <c r="CX194"/>
  <c r="A194"/>
  <c r="DC193"/>
  <c r="DA193"/>
  <c r="CZ193"/>
  <c r="DB193"/>
  <c r="CY193"/>
  <c r="CX193"/>
  <c r="A193"/>
  <c r="DC192"/>
  <c r="DA192"/>
  <c r="CZ192"/>
  <c r="DB192"/>
  <c r="CY192"/>
  <c r="CX192"/>
  <c r="A192"/>
  <c r="DC191"/>
  <c r="DB191"/>
  <c r="DA191"/>
  <c r="CZ191"/>
  <c r="CY191"/>
  <c r="CX191"/>
  <c r="A191"/>
  <c r="DC190"/>
  <c r="DB190"/>
  <c r="DA190"/>
  <c r="CZ190"/>
  <c r="CY190"/>
  <c r="CX190"/>
  <c r="A190"/>
  <c r="DC189"/>
  <c r="DA189"/>
  <c r="CZ189"/>
  <c r="DB189"/>
  <c r="CY189"/>
  <c r="CX189"/>
  <c r="A189"/>
  <c r="DC188"/>
  <c r="DA188"/>
  <c r="CZ188"/>
  <c r="DB188"/>
  <c r="CY188"/>
  <c r="CX188"/>
  <c r="A188"/>
  <c r="DC187"/>
  <c r="DB187"/>
  <c r="DA187"/>
  <c r="CZ187"/>
  <c r="CY187"/>
  <c r="CX187"/>
  <c r="A187"/>
  <c r="DC186"/>
  <c r="DB186"/>
  <c r="DA186"/>
  <c r="CZ186"/>
  <c r="CY186"/>
  <c r="CX186"/>
  <c r="A186"/>
  <c r="DC185"/>
  <c r="DA185"/>
  <c r="CZ185"/>
  <c r="DB185"/>
  <c r="CY185"/>
  <c r="CX185"/>
  <c r="A185"/>
  <c r="DC184"/>
  <c r="DA184"/>
  <c r="CZ184"/>
  <c r="DB184"/>
  <c r="CY184"/>
  <c r="CX184"/>
  <c r="A184"/>
  <c r="DC183"/>
  <c r="DA183"/>
  <c r="CZ183"/>
  <c r="DB183"/>
  <c r="CY183"/>
  <c r="CX183"/>
  <c r="A183"/>
  <c r="DC182"/>
  <c r="DA182"/>
  <c r="CZ182"/>
  <c r="DB182"/>
  <c r="CY182"/>
  <c r="CX182"/>
  <c r="A182"/>
  <c r="DC181"/>
  <c r="DA181"/>
  <c r="CZ181"/>
  <c r="DB181"/>
  <c r="CY181"/>
  <c r="CX181"/>
  <c r="A181"/>
  <c r="DC180"/>
  <c r="DA180"/>
  <c r="CZ180"/>
  <c r="DB180"/>
  <c r="CY180"/>
  <c r="A180"/>
  <c r="DC179"/>
  <c r="DA179"/>
  <c r="CZ179"/>
  <c r="DB179"/>
  <c r="CY179"/>
  <c r="A179"/>
  <c r="DC178"/>
  <c r="DA178"/>
  <c r="CZ178"/>
  <c r="DB178"/>
  <c r="CY178"/>
  <c r="A178"/>
  <c r="DC177"/>
  <c r="DA177"/>
  <c r="CZ177"/>
  <c r="DB177"/>
  <c r="CY177"/>
  <c r="A177"/>
  <c r="DC176"/>
  <c r="DA176"/>
  <c r="CZ176"/>
  <c r="DB176"/>
  <c r="CY176"/>
  <c r="A176"/>
  <c r="DC175"/>
  <c r="DA175"/>
  <c r="CZ175"/>
  <c r="DB175"/>
  <c r="CY175"/>
  <c r="A175"/>
  <c r="DC174"/>
  <c r="DB174"/>
  <c r="DA174"/>
  <c r="CZ174"/>
  <c r="CY174"/>
  <c r="A174"/>
  <c r="DC173"/>
  <c r="DA173"/>
  <c r="CZ173"/>
  <c r="DB173"/>
  <c r="CY173"/>
  <c r="A173"/>
  <c r="DC172"/>
  <c r="DA172"/>
  <c r="CZ172"/>
  <c r="DB172"/>
  <c r="CY172"/>
  <c r="A172"/>
  <c r="DC171"/>
  <c r="DB171"/>
  <c r="DA171"/>
  <c r="CZ171"/>
  <c r="CY171"/>
  <c r="A171"/>
  <c r="DC170"/>
  <c r="DB170"/>
  <c r="DA170"/>
  <c r="CZ170"/>
  <c r="CY170"/>
  <c r="A170"/>
  <c r="DC169"/>
  <c r="DA169"/>
  <c r="CZ169"/>
  <c r="DB169"/>
  <c r="CY169"/>
  <c r="A169"/>
  <c r="DC168"/>
  <c r="DA168"/>
  <c r="CZ168"/>
  <c r="DB168"/>
  <c r="CY168"/>
  <c r="A168"/>
  <c r="DC167"/>
  <c r="DB167"/>
  <c r="DA167"/>
  <c r="CZ167"/>
  <c r="CY167"/>
  <c r="A167"/>
  <c r="DC166"/>
  <c r="DA166"/>
  <c r="CZ166"/>
  <c r="DB166"/>
  <c r="CY166"/>
  <c r="A166"/>
  <c r="DC165"/>
  <c r="DA165"/>
  <c r="CZ165"/>
  <c r="DB165"/>
  <c r="CY165"/>
  <c r="A165"/>
  <c r="DC164"/>
  <c r="DA164"/>
  <c r="CZ164"/>
  <c r="DB164"/>
  <c r="CY164"/>
  <c r="A164"/>
  <c r="DC163"/>
  <c r="DA163"/>
  <c r="CZ163"/>
  <c r="DB163"/>
  <c r="CY163"/>
  <c r="A163"/>
  <c r="DC162"/>
  <c r="DA162"/>
  <c r="CZ162"/>
  <c r="DB162"/>
  <c r="CY162"/>
  <c r="A162"/>
  <c r="DC161"/>
  <c r="DA161"/>
  <c r="CZ161"/>
  <c r="DB161"/>
  <c r="CY161"/>
  <c r="A161"/>
  <c r="DC160"/>
  <c r="DA160"/>
  <c r="CZ160"/>
  <c r="DB160"/>
  <c r="CY160"/>
  <c r="A160"/>
  <c r="DC159"/>
  <c r="DA159"/>
  <c r="CZ159"/>
  <c r="DB159"/>
  <c r="CY159"/>
  <c r="A159"/>
  <c r="DC158"/>
  <c r="DB158"/>
  <c r="DA158"/>
  <c r="CZ158"/>
  <c r="CY158"/>
  <c r="A158"/>
  <c r="DC157"/>
  <c r="DA157"/>
  <c r="CZ157"/>
  <c r="DB157"/>
  <c r="CY157"/>
  <c r="A157"/>
  <c r="DC156"/>
  <c r="DA156"/>
  <c r="CZ156"/>
  <c r="DB156"/>
  <c r="CY156"/>
  <c r="CX156"/>
  <c r="A156"/>
  <c r="DC155"/>
  <c r="DB155"/>
  <c r="DA155"/>
  <c r="CZ155"/>
  <c r="CY155"/>
  <c r="CX155"/>
  <c r="A155"/>
  <c r="DC154"/>
  <c r="DB154"/>
  <c r="DA154"/>
  <c r="CZ154"/>
  <c r="CY154"/>
  <c r="CX154"/>
  <c r="A154"/>
  <c r="DC153"/>
  <c r="DA153"/>
  <c r="CZ153"/>
  <c r="DB153"/>
  <c r="CY153"/>
  <c r="CX153"/>
  <c r="A153"/>
  <c r="DC152"/>
  <c r="DA152"/>
  <c r="CZ152"/>
  <c r="DB152"/>
  <c r="CY152"/>
  <c r="CX152"/>
  <c r="A152"/>
  <c r="DC151"/>
  <c r="DA151"/>
  <c r="CZ151"/>
  <c r="DB151"/>
  <c r="CY151"/>
  <c r="CX151"/>
  <c r="A151"/>
  <c r="DC150"/>
  <c r="DA150"/>
  <c r="CZ150"/>
  <c r="DB150"/>
  <c r="CY150"/>
  <c r="CX150"/>
  <c r="A150"/>
  <c r="DC149"/>
  <c r="DA149"/>
  <c r="CZ149"/>
  <c r="DB149"/>
  <c r="CY149"/>
  <c r="CX149"/>
  <c r="A149"/>
  <c r="DC148"/>
  <c r="DA148"/>
  <c r="CZ148"/>
  <c r="DB148"/>
  <c r="CY148"/>
  <c r="CX148"/>
  <c r="A148"/>
  <c r="DC147"/>
  <c r="DA147"/>
  <c r="CZ147"/>
  <c r="DB147"/>
  <c r="CY147"/>
  <c r="CX147"/>
  <c r="A147"/>
  <c r="DC146"/>
  <c r="DA146"/>
  <c r="CZ146"/>
  <c r="DB146"/>
  <c r="CY146"/>
  <c r="CX146"/>
  <c r="A146"/>
  <c r="DC145"/>
  <c r="DA145"/>
  <c r="CZ145"/>
  <c r="DB145"/>
  <c r="CY145"/>
  <c r="CX145"/>
  <c r="A145"/>
  <c r="DC144"/>
  <c r="DA144"/>
  <c r="CZ144"/>
  <c r="DB144"/>
  <c r="CY144"/>
  <c r="CX144"/>
  <c r="A144"/>
  <c r="DC143"/>
  <c r="DB143"/>
  <c r="DA143"/>
  <c r="CZ143"/>
  <c r="CY143"/>
  <c r="CX143"/>
  <c r="A143"/>
  <c r="DC142"/>
  <c r="DB142"/>
  <c r="DA142"/>
  <c r="CZ142"/>
  <c r="CY142"/>
  <c r="CX142"/>
  <c r="A142"/>
  <c r="DC141"/>
  <c r="DA141"/>
  <c r="CZ141"/>
  <c r="DB141"/>
  <c r="CY141"/>
  <c r="CX141"/>
  <c r="A141"/>
  <c r="DC140"/>
  <c r="DA140"/>
  <c r="CZ140"/>
  <c r="DB140"/>
  <c r="CY140"/>
  <c r="CX140"/>
  <c r="A140"/>
  <c r="DC139"/>
  <c r="DB139"/>
  <c r="DA139"/>
  <c r="CZ139"/>
  <c r="CY139"/>
  <c r="CX139"/>
  <c r="A139"/>
  <c r="DC138"/>
  <c r="DB138"/>
  <c r="DA138"/>
  <c r="CZ138"/>
  <c r="CY138"/>
  <c r="A138"/>
  <c r="DC137"/>
  <c r="DA137"/>
  <c r="CZ137"/>
  <c r="DB137"/>
  <c r="CY137"/>
  <c r="A137"/>
  <c r="DC136"/>
  <c r="DA136"/>
  <c r="CZ136"/>
  <c r="DB136"/>
  <c r="CY136"/>
  <c r="A136"/>
  <c r="DC135"/>
  <c r="DA135"/>
  <c r="CZ135"/>
  <c r="DB135"/>
  <c r="CY135"/>
  <c r="A135"/>
  <c r="DC134"/>
  <c r="DA134"/>
  <c r="CZ134"/>
  <c r="DB134"/>
  <c r="CY134"/>
  <c r="A134"/>
  <c r="DC133"/>
  <c r="DA133"/>
  <c r="CZ133"/>
  <c r="DB133"/>
  <c r="CY133"/>
  <c r="A133"/>
  <c r="DC132"/>
  <c r="DA132"/>
  <c r="CZ132"/>
  <c r="DB132"/>
  <c r="CY132"/>
  <c r="A132"/>
  <c r="DC131"/>
  <c r="DA131"/>
  <c r="CZ131"/>
  <c r="DB131"/>
  <c r="CY131"/>
  <c r="A131"/>
  <c r="DC130"/>
  <c r="DA130"/>
  <c r="CZ130"/>
  <c r="DB130"/>
  <c r="CY130"/>
  <c r="A130"/>
  <c r="DC129"/>
  <c r="DB129"/>
  <c r="DA129"/>
  <c r="CZ129"/>
  <c r="CY129"/>
  <c r="A129"/>
  <c r="DC128"/>
  <c r="DA128"/>
  <c r="CZ128"/>
  <c r="DB128"/>
  <c r="CY128"/>
  <c r="A128"/>
  <c r="DC127"/>
  <c r="DA127"/>
  <c r="CZ127"/>
  <c r="DB127"/>
  <c r="CY127"/>
  <c r="A127"/>
  <c r="DC126"/>
  <c r="DB126"/>
  <c r="DA126"/>
  <c r="CZ126"/>
  <c r="CY126"/>
  <c r="A126"/>
  <c r="DC125"/>
  <c r="DB125"/>
  <c r="DA125"/>
  <c r="CZ125"/>
  <c r="CY125"/>
  <c r="A125"/>
  <c r="DC124"/>
  <c r="DA124"/>
  <c r="CZ124"/>
  <c r="DB124"/>
  <c r="CY124"/>
  <c r="A124"/>
  <c r="DC123"/>
  <c r="DA123"/>
  <c r="CZ123"/>
  <c r="DB123"/>
  <c r="CY123"/>
  <c r="A123"/>
  <c r="DC122"/>
  <c r="DB122"/>
  <c r="DA122"/>
  <c r="CZ122"/>
  <c r="CY122"/>
  <c r="A122"/>
  <c r="DC121"/>
  <c r="DA121"/>
  <c r="CZ121"/>
  <c r="DB121"/>
  <c r="CY121"/>
  <c r="A121"/>
  <c r="DC120"/>
  <c r="DA120"/>
  <c r="CZ120"/>
  <c r="DB120"/>
  <c r="CY120"/>
  <c r="A120"/>
  <c r="DC119"/>
  <c r="DA119"/>
  <c r="CZ119"/>
  <c r="DB119"/>
  <c r="CY119"/>
  <c r="A119"/>
  <c r="DC118"/>
  <c r="DA118"/>
  <c r="CZ118"/>
  <c r="DB118"/>
  <c r="CY118"/>
  <c r="A118"/>
  <c r="DC117"/>
  <c r="DA117"/>
  <c r="CZ117"/>
  <c r="DB117"/>
  <c r="CY117"/>
  <c r="A117"/>
  <c r="DC116"/>
  <c r="DA116"/>
  <c r="CZ116"/>
  <c r="DB116"/>
  <c r="CY116"/>
  <c r="A116"/>
  <c r="DC115"/>
  <c r="DA115"/>
  <c r="CZ115"/>
  <c r="DB115"/>
  <c r="CY115"/>
  <c r="A115"/>
  <c r="DC114"/>
  <c r="DA114"/>
  <c r="CZ114"/>
  <c r="DB114"/>
  <c r="CY114"/>
  <c r="A114"/>
  <c r="DC113"/>
  <c r="DB113"/>
  <c r="DA113"/>
  <c r="CZ113"/>
  <c r="CY113"/>
  <c r="A113"/>
  <c r="DC112"/>
  <c r="DA112"/>
  <c r="CZ112"/>
  <c r="DB112"/>
  <c r="CY112"/>
  <c r="A112"/>
  <c r="DC111"/>
  <c r="DA111"/>
  <c r="CZ111"/>
  <c r="DB111"/>
  <c r="CY111"/>
  <c r="A111"/>
  <c r="DC110"/>
  <c r="DB110"/>
  <c r="DA110"/>
  <c r="CZ110"/>
  <c r="CY110"/>
  <c r="A110"/>
  <c r="DC109"/>
  <c r="DB109"/>
  <c r="DA109"/>
  <c r="CZ109"/>
  <c r="CY109"/>
  <c r="A109"/>
  <c r="DC108"/>
  <c r="DA108"/>
  <c r="CZ108"/>
  <c r="DB108"/>
  <c r="CY108"/>
  <c r="A108"/>
  <c r="DC107"/>
  <c r="DA107"/>
  <c r="CZ107"/>
  <c r="DB107"/>
  <c r="CY107"/>
  <c r="A107"/>
  <c r="DC106"/>
  <c r="DB106"/>
  <c r="DA106"/>
  <c r="CZ106"/>
  <c r="CY106"/>
  <c r="A106"/>
  <c r="DC105"/>
  <c r="DA105"/>
  <c r="CZ105"/>
  <c r="DB105"/>
  <c r="CY105"/>
  <c r="A105"/>
  <c r="DC104"/>
  <c r="DA104"/>
  <c r="CZ104"/>
  <c r="DB104"/>
  <c r="CY104"/>
  <c r="A104"/>
  <c r="DC103"/>
  <c r="DA103"/>
  <c r="CZ103"/>
  <c r="DB103"/>
  <c r="CY103"/>
  <c r="A103"/>
  <c r="DC102"/>
  <c r="DA102"/>
  <c r="CZ102"/>
  <c r="DB102"/>
  <c r="CY102"/>
  <c r="A102"/>
  <c r="DC101"/>
  <c r="DA101"/>
  <c r="CZ101"/>
  <c r="DB101"/>
  <c r="CY101"/>
  <c r="A101"/>
  <c r="DC100"/>
  <c r="DA100"/>
  <c r="CZ100"/>
  <c r="DB100"/>
  <c r="CY100"/>
  <c r="A100"/>
  <c r="DC99"/>
  <c r="DA99"/>
  <c r="CZ99"/>
  <c r="DB99"/>
  <c r="CY99"/>
  <c r="A99"/>
  <c r="DC98"/>
  <c r="DA98"/>
  <c r="CZ98"/>
  <c r="DB98"/>
  <c r="CY98"/>
  <c r="A98"/>
  <c r="DC97"/>
  <c r="DB97"/>
  <c r="DA97"/>
  <c r="CZ97"/>
  <c r="CY97"/>
  <c r="A97"/>
  <c r="DC96"/>
  <c r="DA96"/>
  <c r="CZ96"/>
  <c r="DB96"/>
  <c r="CY96"/>
  <c r="A96"/>
  <c r="DC95"/>
  <c r="DA95"/>
  <c r="CZ95"/>
  <c r="DB95"/>
  <c r="CY95"/>
  <c r="A95"/>
  <c r="DC94"/>
  <c r="DB94"/>
  <c r="DA94"/>
  <c r="CZ94"/>
  <c r="CY94"/>
  <c r="A94"/>
  <c r="DC93"/>
  <c r="DB93"/>
  <c r="DA93"/>
  <c r="CZ93"/>
  <c r="CY93"/>
  <c r="A93"/>
  <c r="DC92"/>
  <c r="DA92"/>
  <c r="CZ92"/>
  <c r="DB92"/>
  <c r="CY92"/>
  <c r="A92"/>
  <c r="DC91"/>
  <c r="DA91"/>
  <c r="CZ91"/>
  <c r="DB91"/>
  <c r="CY91"/>
  <c r="A91"/>
  <c r="DC90"/>
  <c r="DB90"/>
  <c r="DA90"/>
  <c r="CZ90"/>
  <c r="CY90"/>
  <c r="A90"/>
  <c r="DC89"/>
  <c r="DA89"/>
  <c r="CZ89"/>
  <c r="DB89"/>
  <c r="CY89"/>
  <c r="A89"/>
  <c r="DC88"/>
  <c r="DA88"/>
  <c r="CZ88"/>
  <c r="DB88"/>
  <c r="CY88"/>
  <c r="A88"/>
  <c r="DC87"/>
  <c r="DA87"/>
  <c r="CZ87"/>
  <c r="DB87"/>
  <c r="CY87"/>
  <c r="A87"/>
  <c r="DC86"/>
  <c r="DA86"/>
  <c r="CZ86"/>
  <c r="DB86"/>
  <c r="CY86"/>
  <c r="A86"/>
  <c r="DC85"/>
  <c r="DA85"/>
  <c r="CZ85"/>
  <c r="DB85"/>
  <c r="CY85"/>
  <c r="A85"/>
  <c r="DC84"/>
  <c r="DA84"/>
  <c r="CZ84"/>
  <c r="DB84"/>
  <c r="CY84"/>
  <c r="A84"/>
  <c r="DC83"/>
  <c r="DA83"/>
  <c r="CZ83"/>
  <c r="DB83"/>
  <c r="CY83"/>
  <c r="A83"/>
  <c r="DC82"/>
  <c r="DA82"/>
  <c r="CZ82"/>
  <c r="DB82"/>
  <c r="CY82"/>
  <c r="A82"/>
  <c r="DC81"/>
  <c r="DB81"/>
  <c r="DA81"/>
  <c r="CZ81"/>
  <c r="CY81"/>
  <c r="A81"/>
  <c r="DC80"/>
  <c r="DA80"/>
  <c r="CZ80"/>
  <c r="DB80"/>
  <c r="CY80"/>
  <c r="A80"/>
  <c r="DC79"/>
  <c r="DA79"/>
  <c r="CZ79"/>
  <c r="DB79"/>
  <c r="CY79"/>
  <c r="A79"/>
  <c r="DC78"/>
  <c r="DB78"/>
  <c r="DA78"/>
  <c r="CZ78"/>
  <c r="CY78"/>
  <c r="A78"/>
  <c r="DC77"/>
  <c r="DB77"/>
  <c r="DA77"/>
  <c r="CZ77"/>
  <c r="CY77"/>
  <c r="A77"/>
  <c r="DC76"/>
  <c r="DA76"/>
  <c r="CZ76"/>
  <c r="DB76"/>
  <c r="CY76"/>
  <c r="A76"/>
  <c r="DC75"/>
  <c r="DA75"/>
  <c r="CZ75"/>
  <c r="DB75"/>
  <c r="CY75"/>
  <c r="A75"/>
  <c r="DC74"/>
  <c r="DB74"/>
  <c r="DA74"/>
  <c r="CZ74"/>
  <c r="CY74"/>
  <c r="A74"/>
  <c r="DC73"/>
  <c r="DA73"/>
  <c r="CZ73"/>
  <c r="DB73"/>
  <c r="CY73"/>
  <c r="A73"/>
  <c r="DC72"/>
  <c r="DA72"/>
  <c r="CZ72"/>
  <c r="DB72"/>
  <c r="CY72"/>
  <c r="A72"/>
  <c r="DC71"/>
  <c r="DA71"/>
  <c r="CZ71"/>
  <c r="DB71"/>
  <c r="CY71"/>
  <c r="A71"/>
  <c r="DC70"/>
  <c r="DA70"/>
  <c r="CZ70"/>
  <c r="DB70"/>
  <c r="CY70"/>
  <c r="A70"/>
  <c r="DC69"/>
  <c r="DA69"/>
  <c r="CZ69"/>
  <c r="DB69"/>
  <c r="CY69"/>
  <c r="A69"/>
  <c r="DC68"/>
  <c r="DA68"/>
  <c r="CZ68"/>
  <c r="DB68"/>
  <c r="CY68"/>
  <c r="A68"/>
  <c r="DC67"/>
  <c r="DA67"/>
  <c r="CZ67"/>
  <c r="DB67"/>
  <c r="CY67"/>
  <c r="A67"/>
  <c r="DC66"/>
  <c r="DA66"/>
  <c r="CZ66"/>
  <c r="DB66"/>
  <c r="CY66"/>
  <c r="A66"/>
  <c r="DC65"/>
  <c r="DB65"/>
  <c r="DA65"/>
  <c r="CZ65"/>
  <c r="CY65"/>
  <c r="A65"/>
  <c r="DC64"/>
  <c r="DA64"/>
  <c r="CZ64"/>
  <c r="DB64"/>
  <c r="CY64"/>
  <c r="A64"/>
  <c r="DC63"/>
  <c r="DA63"/>
  <c r="CZ63"/>
  <c r="DB63"/>
  <c r="CY63"/>
  <c r="A63"/>
  <c r="DC62"/>
  <c r="DB62"/>
  <c r="DA62"/>
  <c r="CZ62"/>
  <c r="CY62"/>
  <c r="A62"/>
  <c r="DC61"/>
  <c r="DB61"/>
  <c r="DA61"/>
  <c r="CZ61"/>
  <c r="CY61"/>
  <c r="A61"/>
  <c r="DC60"/>
  <c r="DA60"/>
  <c r="CZ60"/>
  <c r="DB60"/>
  <c r="CY60"/>
  <c r="A60"/>
  <c r="DC59"/>
  <c r="DA59"/>
  <c r="CZ59"/>
  <c r="DB59"/>
  <c r="CY59"/>
  <c r="A59"/>
  <c r="DC58"/>
  <c r="DB58"/>
  <c r="DA58"/>
  <c r="CZ58"/>
  <c r="CY58"/>
  <c r="A58"/>
  <c r="DC57"/>
  <c r="DA57"/>
  <c r="CZ57"/>
  <c r="DB57"/>
  <c r="CY57"/>
  <c r="A57"/>
  <c r="DC56"/>
  <c r="DA56"/>
  <c r="CZ56"/>
  <c r="DB56"/>
  <c r="CY56"/>
  <c r="A56"/>
  <c r="DC55"/>
  <c r="DA55"/>
  <c r="CZ55"/>
  <c r="DB55"/>
  <c r="CY55"/>
  <c r="A55"/>
  <c r="DC54"/>
  <c r="DA54"/>
  <c r="CZ54"/>
  <c r="DB54"/>
  <c r="CY54"/>
  <c r="A54"/>
  <c r="DC53"/>
  <c r="DA53"/>
  <c r="CZ53"/>
  <c r="DB53"/>
  <c r="CY53"/>
  <c r="A53"/>
  <c r="DC52"/>
  <c r="DA52"/>
  <c r="CZ52"/>
  <c r="DB52"/>
  <c r="CY52"/>
  <c r="A52"/>
  <c r="DC51"/>
  <c r="DA51"/>
  <c r="CZ51"/>
  <c r="DB51"/>
  <c r="CY51"/>
  <c r="A51"/>
  <c r="DC50"/>
  <c r="DA50"/>
  <c r="CZ50"/>
  <c r="DB50"/>
  <c r="CY50"/>
  <c r="A50"/>
  <c r="DC49"/>
  <c r="DB49"/>
  <c r="DA49"/>
  <c r="CZ49"/>
  <c r="CY49"/>
  <c r="A49"/>
  <c r="DC48"/>
  <c r="DA48"/>
  <c r="CZ48"/>
  <c r="DB48"/>
  <c r="CY48"/>
  <c r="A48"/>
  <c r="DC47"/>
  <c r="DA47"/>
  <c r="CZ47"/>
  <c r="DB47"/>
  <c r="CY47"/>
  <c r="A47"/>
  <c r="DC46"/>
  <c r="DB46"/>
  <c r="DA46"/>
  <c r="CZ46"/>
  <c r="CY46"/>
  <c r="A46"/>
  <c r="DC45"/>
  <c r="DB45"/>
  <c r="DA45"/>
  <c r="CZ45"/>
  <c r="CY45"/>
  <c r="A45"/>
  <c r="DC44"/>
  <c r="DA44"/>
  <c r="CZ44"/>
  <c r="DB44"/>
  <c r="CY44"/>
  <c r="A44"/>
  <c r="DC43"/>
  <c r="DA43"/>
  <c r="CZ43"/>
  <c r="DB43"/>
  <c r="CY43"/>
  <c r="A43"/>
  <c r="DC42"/>
  <c r="DB42"/>
  <c r="DA42"/>
  <c r="CZ42"/>
  <c r="CY42"/>
  <c r="A42"/>
  <c r="DC41"/>
  <c r="DA41"/>
  <c r="CZ41"/>
  <c r="DB41"/>
  <c r="CY41"/>
  <c r="A41"/>
  <c r="DC40"/>
  <c r="DA40"/>
  <c r="CZ40"/>
  <c r="DB40"/>
  <c r="CY40"/>
  <c r="A40"/>
  <c r="DC39"/>
  <c r="DA39"/>
  <c r="CZ39"/>
  <c r="DB39"/>
  <c r="CY39"/>
  <c r="A39"/>
  <c r="DC38"/>
  <c r="DA38"/>
  <c r="CZ38"/>
  <c r="DB38"/>
  <c r="CY38"/>
  <c r="A38"/>
  <c r="DC37"/>
  <c r="DA37"/>
  <c r="CZ37"/>
  <c r="DB37"/>
  <c r="CY37"/>
  <c r="A37"/>
  <c r="DC36"/>
  <c r="DA36"/>
  <c r="CZ36"/>
  <c r="DB36"/>
  <c r="CY36"/>
  <c r="A36"/>
  <c r="DC35"/>
  <c r="DA35"/>
  <c r="CZ35"/>
  <c r="DB35"/>
  <c r="CY35"/>
  <c r="A35"/>
  <c r="DC34"/>
  <c r="DA34"/>
  <c r="CZ34"/>
  <c r="DB34"/>
  <c r="CY34"/>
  <c r="A34"/>
  <c r="DC33"/>
  <c r="DB33"/>
  <c r="DA33"/>
  <c r="CZ33"/>
  <c r="CY33"/>
  <c r="A33"/>
  <c r="DC32"/>
  <c r="DA32"/>
  <c r="CZ32"/>
  <c r="DB32"/>
  <c r="CY32"/>
  <c r="A32"/>
  <c r="DC31"/>
  <c r="DA31"/>
  <c r="CZ31"/>
  <c r="DB31"/>
  <c r="CY31"/>
  <c r="A31"/>
  <c r="DC30"/>
  <c r="DB30"/>
  <c r="DA30"/>
  <c r="CZ30"/>
  <c r="CY30"/>
  <c r="A30"/>
  <c r="DC29"/>
  <c r="DB29"/>
  <c r="DA29"/>
  <c r="CZ29"/>
  <c r="CY29"/>
  <c r="A29"/>
  <c r="DC28"/>
  <c r="DA28"/>
  <c r="CZ28"/>
  <c r="DB28"/>
  <c r="CY28"/>
  <c r="A28"/>
  <c r="DC27"/>
  <c r="DA27"/>
  <c r="CZ27"/>
  <c r="DB27"/>
  <c r="CY27"/>
  <c r="A27"/>
  <c r="DC26"/>
  <c r="DB26"/>
  <c r="DA26"/>
  <c r="CZ26"/>
  <c r="CY26"/>
  <c r="A26"/>
  <c r="DC25"/>
  <c r="DA25"/>
  <c r="CZ25"/>
  <c r="DB25"/>
  <c r="CY25"/>
  <c r="A25"/>
  <c r="DC24"/>
  <c r="DA24"/>
  <c r="CZ24"/>
  <c r="DB24"/>
  <c r="CY24"/>
  <c r="A24"/>
  <c r="DC23"/>
  <c r="DA23"/>
  <c r="CZ23"/>
  <c r="DB23"/>
  <c r="CY23"/>
  <c r="A23"/>
  <c r="DC22"/>
  <c r="DA22"/>
  <c r="CZ22"/>
  <c r="DB22"/>
  <c r="CY22"/>
  <c r="A22"/>
  <c r="DC21"/>
  <c r="DA21"/>
  <c r="CZ21"/>
  <c r="DB21"/>
  <c r="CY21"/>
  <c r="A21"/>
  <c r="DC20"/>
  <c r="DA20"/>
  <c r="CZ20"/>
  <c r="DB20"/>
  <c r="CY20"/>
  <c r="A20"/>
  <c r="DC19"/>
  <c r="DA19"/>
  <c r="CZ19"/>
  <c r="DB19"/>
  <c r="CY19"/>
  <c r="A19"/>
  <c r="DC18"/>
  <c r="DA18"/>
  <c r="CZ18"/>
  <c r="DB18"/>
  <c r="CY18"/>
  <c r="A18"/>
  <c r="DC17"/>
  <c r="DB17"/>
  <c r="DA17"/>
  <c r="CZ17"/>
  <c r="CY17"/>
  <c r="A17"/>
  <c r="DC16"/>
  <c r="DA16"/>
  <c r="CZ16"/>
  <c r="DB16"/>
  <c r="CY16"/>
  <c r="A16"/>
  <c r="DC15"/>
  <c r="DA15"/>
  <c r="CZ15"/>
  <c r="DB15"/>
  <c r="CY15"/>
  <c r="A15"/>
  <c r="DC14"/>
  <c r="DB14"/>
  <c r="DA14"/>
  <c r="CZ14"/>
  <c r="CY14"/>
  <c r="A14"/>
  <c r="DC13"/>
  <c r="DB13"/>
  <c r="DA13"/>
  <c r="CZ13"/>
  <c r="CY13"/>
  <c r="A13"/>
  <c r="DC12"/>
  <c r="DA12"/>
  <c r="CZ12"/>
  <c r="DB12"/>
  <c r="CY12"/>
  <c r="A12"/>
  <c r="DC11"/>
  <c r="DA11"/>
  <c r="CZ11"/>
  <c r="DB11"/>
  <c r="CY11"/>
  <c r="A11"/>
  <c r="DC10"/>
  <c r="DB10"/>
  <c r="DA10"/>
  <c r="CZ10"/>
  <c r="CY10"/>
  <c r="A10"/>
  <c r="DC9"/>
  <c r="DA9"/>
  <c r="CZ9"/>
  <c r="DB9"/>
  <c r="CY9"/>
  <c r="A9"/>
  <c r="DC8"/>
  <c r="DA8"/>
  <c r="CZ8"/>
  <c r="DB8"/>
  <c r="CY8"/>
  <c r="A8"/>
  <c r="DC7"/>
  <c r="DA7"/>
  <c r="CZ7"/>
  <c r="DB7"/>
  <c r="CY7"/>
  <c r="A7"/>
  <c r="DC6"/>
  <c r="DA6"/>
  <c r="CZ6"/>
  <c r="DB6"/>
  <c r="CY6"/>
  <c r="A6"/>
  <c r="DC5"/>
  <c r="DA5"/>
  <c r="CZ5"/>
  <c r="DB5"/>
  <c r="CY5"/>
  <c r="A5"/>
  <c r="DC4"/>
  <c r="DA4"/>
  <c r="CZ4"/>
  <c r="DB4"/>
  <c r="CY4"/>
  <c r="A4"/>
  <c r="DC3"/>
  <c r="DA3"/>
  <c r="CZ3"/>
  <c r="DB3"/>
  <c r="CY3"/>
  <c r="A3"/>
  <c r="DC2"/>
  <c r="DA2"/>
  <c r="CZ2"/>
  <c r="DB2"/>
  <c r="CY2"/>
  <c r="A2"/>
  <c r="DC1"/>
  <c r="DB1"/>
  <c r="DA1"/>
  <c r="CZ1"/>
  <c r="CY1"/>
  <c r="A1"/>
  <c r="G197" i="3"/>
  <c r="F197"/>
  <c r="D197"/>
  <c r="C197"/>
  <c r="B197"/>
  <c r="GE167"/>
  <c r="EV167"/>
  <c r="EV197"/>
  <c r="P222"/>
  <c r="GD167"/>
  <c r="EU167"/>
  <c r="GC167"/>
  <c r="ET167"/>
  <c r="FP167"/>
  <c r="EG167"/>
  <c r="EG197"/>
  <c r="P201"/>
  <c r="CM167"/>
  <c r="CL167"/>
  <c r="BC167"/>
  <c r="BC197"/>
  <c r="F213"/>
  <c r="CK167"/>
  <c r="BB167"/>
  <c r="BX167"/>
  <c r="AO167"/>
  <c r="AO197"/>
  <c r="F201"/>
  <c r="BD167"/>
  <c r="F192"/>
  <c r="G167"/>
  <c r="F167"/>
  <c r="D167"/>
  <c r="C167"/>
  <c r="B167"/>
  <c r="GV165"/>
  <c r="HC165"/>
  <c r="GX165"/>
  <c r="GO165"/>
  <c r="GN165"/>
  <c r="GL165"/>
  <c r="FR165"/>
  <c r="CX165"/>
  <c r="W165"/>
  <c r="CW165"/>
  <c r="V165"/>
  <c r="AJ165"/>
  <c r="AI165"/>
  <c r="AH165"/>
  <c r="CV165"/>
  <c r="U165"/>
  <c r="AG165"/>
  <c r="CU165"/>
  <c r="T165"/>
  <c r="AF165"/>
  <c r="CT165"/>
  <c r="S165"/>
  <c r="AE165"/>
  <c r="CS165"/>
  <c r="R165"/>
  <c r="AD165"/>
  <c r="CR165"/>
  <c r="Q165"/>
  <c r="AC165"/>
  <c r="D165"/>
  <c r="C165"/>
  <c r="GV164"/>
  <c r="HC164"/>
  <c r="GX164"/>
  <c r="GO164"/>
  <c r="GN164"/>
  <c r="GL164"/>
  <c r="FR164"/>
  <c r="CV164"/>
  <c r="CU164"/>
  <c r="AJ164"/>
  <c r="CX164"/>
  <c r="W164"/>
  <c r="AI164"/>
  <c r="CW164"/>
  <c r="V164"/>
  <c r="AH164"/>
  <c r="AG164"/>
  <c r="AF164"/>
  <c r="CT164"/>
  <c r="S164"/>
  <c r="AE164"/>
  <c r="AC164"/>
  <c r="CQ164"/>
  <c r="P164"/>
  <c r="U164"/>
  <c r="T164"/>
  <c r="D164"/>
  <c r="C164"/>
  <c r="GV163"/>
  <c r="HC163"/>
  <c r="GP163"/>
  <c r="GO163"/>
  <c r="GL163"/>
  <c r="FR163"/>
  <c r="AJ163"/>
  <c r="CX163"/>
  <c r="AI163"/>
  <c r="CW163"/>
  <c r="AH163"/>
  <c r="CV163"/>
  <c r="AG163"/>
  <c r="CU163"/>
  <c r="AF163"/>
  <c r="CT163"/>
  <c r="S163"/>
  <c r="AE163"/>
  <c r="CS163"/>
  <c r="AC163"/>
  <c r="I163"/>
  <c r="V163"/>
  <c r="GV162"/>
  <c r="HC162"/>
  <c r="GX162"/>
  <c r="GP162"/>
  <c r="GO162"/>
  <c r="GL162"/>
  <c r="FR162"/>
  <c r="CX162"/>
  <c r="W162"/>
  <c r="CU162"/>
  <c r="T162"/>
  <c r="CT162"/>
  <c r="S162"/>
  <c r="AJ162"/>
  <c r="AI162"/>
  <c r="CW162"/>
  <c r="V162"/>
  <c r="AH162"/>
  <c r="CV162"/>
  <c r="AG162"/>
  <c r="AF162"/>
  <c r="AE162"/>
  <c r="CS162"/>
  <c r="R162"/>
  <c r="AC162"/>
  <c r="I162"/>
  <c r="GX161"/>
  <c r="GV161"/>
  <c r="HC161"/>
  <c r="GP161"/>
  <c r="GO161"/>
  <c r="GL161"/>
  <c r="FR161"/>
  <c r="CU161"/>
  <c r="CQ161"/>
  <c r="AJ161"/>
  <c r="CX161"/>
  <c r="W161"/>
  <c r="AI161"/>
  <c r="CW161"/>
  <c r="AH161"/>
  <c r="CV161"/>
  <c r="U161"/>
  <c r="AG161"/>
  <c r="AF161"/>
  <c r="CT161"/>
  <c r="AE161"/>
  <c r="AC161"/>
  <c r="I161"/>
  <c r="T161"/>
  <c r="HC160"/>
  <c r="GV160"/>
  <c r="GP160"/>
  <c r="GO160"/>
  <c r="GL160"/>
  <c r="FR160"/>
  <c r="CW160"/>
  <c r="CV160"/>
  <c r="CS160"/>
  <c r="R160"/>
  <c r="AJ160"/>
  <c r="CX160"/>
  <c r="AI160"/>
  <c r="AH160"/>
  <c r="AG160"/>
  <c r="CU160"/>
  <c r="AF160"/>
  <c r="AE160"/>
  <c r="AD160"/>
  <c r="CR160"/>
  <c r="AC160"/>
  <c r="CQ160"/>
  <c r="V160"/>
  <c r="I160"/>
  <c r="GV159"/>
  <c r="HC159"/>
  <c r="GX159"/>
  <c r="GP159"/>
  <c r="GO159"/>
  <c r="GL159"/>
  <c r="FR159"/>
  <c r="CX159"/>
  <c r="W159"/>
  <c r="CW159"/>
  <c r="V159"/>
  <c r="AJ159"/>
  <c r="AI159"/>
  <c r="AH159"/>
  <c r="CV159"/>
  <c r="U159"/>
  <c r="AG159"/>
  <c r="CU159"/>
  <c r="T159"/>
  <c r="AF159"/>
  <c r="CT159"/>
  <c r="S159"/>
  <c r="AE159"/>
  <c r="CS159"/>
  <c r="R159"/>
  <c r="AD159"/>
  <c r="CR159"/>
  <c r="Q159"/>
  <c r="AC159"/>
  <c r="D159"/>
  <c r="C159"/>
  <c r="GX158"/>
  <c r="GV158"/>
  <c r="HC158"/>
  <c r="GP158"/>
  <c r="GO158"/>
  <c r="GL158"/>
  <c r="FR158"/>
  <c r="CU158"/>
  <c r="T158"/>
  <c r="AJ158"/>
  <c r="CX158"/>
  <c r="W158"/>
  <c r="AI158"/>
  <c r="CW158"/>
  <c r="V158"/>
  <c r="AH158"/>
  <c r="CV158"/>
  <c r="U158"/>
  <c r="AG158"/>
  <c r="AF158"/>
  <c r="CT158"/>
  <c r="S158"/>
  <c r="AE158"/>
  <c r="AC158"/>
  <c r="CQ158"/>
  <c r="P158"/>
  <c r="D158"/>
  <c r="C158"/>
  <c r="HC157"/>
  <c r="GX157"/>
  <c r="GV157"/>
  <c r="GP157"/>
  <c r="GO157"/>
  <c r="GL157"/>
  <c r="FR157"/>
  <c r="CX157"/>
  <c r="W157"/>
  <c r="CW157"/>
  <c r="V157"/>
  <c r="AJ157"/>
  <c r="AI157"/>
  <c r="AH157"/>
  <c r="CV157"/>
  <c r="U157"/>
  <c r="AG157"/>
  <c r="CU157"/>
  <c r="T157"/>
  <c r="AF157"/>
  <c r="CT157"/>
  <c r="S157"/>
  <c r="AE157"/>
  <c r="AC157"/>
  <c r="D157"/>
  <c r="C157"/>
  <c r="GV156"/>
  <c r="HC156"/>
  <c r="GX156"/>
  <c r="GP156"/>
  <c r="GO156"/>
  <c r="GL156"/>
  <c r="FR156"/>
  <c r="CV156"/>
  <c r="U156"/>
  <c r="CU156"/>
  <c r="T156"/>
  <c r="AJ156"/>
  <c r="CX156"/>
  <c r="W156"/>
  <c r="AI156"/>
  <c r="CW156"/>
  <c r="V156"/>
  <c r="AH156"/>
  <c r="AG156"/>
  <c r="AF156"/>
  <c r="CT156"/>
  <c r="S156"/>
  <c r="AE156"/>
  <c r="AC156"/>
  <c r="CQ156"/>
  <c r="P156"/>
  <c r="D156"/>
  <c r="C156"/>
  <c r="GV155"/>
  <c r="HC155"/>
  <c r="GP155"/>
  <c r="GN155"/>
  <c r="GL155"/>
  <c r="FR155"/>
  <c r="CS155"/>
  <c r="R155"/>
  <c r="AJ155"/>
  <c r="CX155"/>
  <c r="AI155"/>
  <c r="CW155"/>
  <c r="AH155"/>
  <c r="CV155"/>
  <c r="AG155"/>
  <c r="CU155"/>
  <c r="T155"/>
  <c r="AF155"/>
  <c r="CT155"/>
  <c r="AE155"/>
  <c r="AD155"/>
  <c r="CR155"/>
  <c r="Q155"/>
  <c r="AC155"/>
  <c r="I155"/>
  <c r="V155"/>
  <c r="GV154"/>
  <c r="HC154"/>
  <c r="GP154"/>
  <c r="GN154"/>
  <c r="GL154"/>
  <c r="FR154"/>
  <c r="CX154"/>
  <c r="CU154"/>
  <c r="AJ154"/>
  <c r="AI154"/>
  <c r="CW154"/>
  <c r="AH154"/>
  <c r="CV154"/>
  <c r="AG154"/>
  <c r="AF154"/>
  <c r="CT154"/>
  <c r="S154"/>
  <c r="AE154"/>
  <c r="CS154"/>
  <c r="AD154"/>
  <c r="CR154"/>
  <c r="AC154"/>
  <c r="CQ154"/>
  <c r="I154"/>
  <c r="GV153"/>
  <c r="HC153"/>
  <c r="GP153"/>
  <c r="GN153"/>
  <c r="GL153"/>
  <c r="FR153"/>
  <c r="CQ153"/>
  <c r="P153"/>
  <c r="AJ153"/>
  <c r="CX153"/>
  <c r="AI153"/>
  <c r="CW153"/>
  <c r="AH153"/>
  <c r="CV153"/>
  <c r="AG153"/>
  <c r="CU153"/>
  <c r="AF153"/>
  <c r="CT153"/>
  <c r="AE153"/>
  <c r="CS153"/>
  <c r="AC153"/>
  <c r="I153"/>
  <c r="R153"/>
  <c r="HC152"/>
  <c r="GV152"/>
  <c r="GP152"/>
  <c r="GN152"/>
  <c r="GL152"/>
  <c r="FR152"/>
  <c r="CW152"/>
  <c r="CV152"/>
  <c r="CR152"/>
  <c r="AJ152"/>
  <c r="CX152"/>
  <c r="AI152"/>
  <c r="AH152"/>
  <c r="AG152"/>
  <c r="CU152"/>
  <c r="AF152"/>
  <c r="CT152"/>
  <c r="S152"/>
  <c r="AE152"/>
  <c r="AD152"/>
  <c r="AC152"/>
  <c r="CQ152"/>
  <c r="I152"/>
  <c r="GV151"/>
  <c r="HC151"/>
  <c r="GX151"/>
  <c r="GP151"/>
  <c r="GN151"/>
  <c r="GL151"/>
  <c r="FR151"/>
  <c r="CX151"/>
  <c r="W151"/>
  <c r="CV151"/>
  <c r="U151"/>
  <c r="AJ151"/>
  <c r="AI151"/>
  <c r="CW151"/>
  <c r="AH151"/>
  <c r="AG151"/>
  <c r="CU151"/>
  <c r="T151"/>
  <c r="AF151"/>
  <c r="CT151"/>
  <c r="S151"/>
  <c r="AE151"/>
  <c r="CS151"/>
  <c r="R151"/>
  <c r="AC151"/>
  <c r="I151"/>
  <c r="GV150"/>
  <c r="HC150"/>
  <c r="GP150"/>
  <c r="GN150"/>
  <c r="GL150"/>
  <c r="FR150"/>
  <c r="CW150"/>
  <c r="AJ150"/>
  <c r="CX150"/>
  <c r="AI150"/>
  <c r="AH150"/>
  <c r="CV150"/>
  <c r="AG150"/>
  <c r="CU150"/>
  <c r="AF150"/>
  <c r="CT150"/>
  <c r="AE150"/>
  <c r="CS150"/>
  <c r="AC150"/>
  <c r="CQ150"/>
  <c r="T150"/>
  <c r="I150"/>
  <c r="GV149"/>
  <c r="HC149"/>
  <c r="GX149"/>
  <c r="GP149"/>
  <c r="GN149"/>
  <c r="GL149"/>
  <c r="FR149"/>
  <c r="CX149"/>
  <c r="W149"/>
  <c r="CV149"/>
  <c r="U149"/>
  <c r="CT149"/>
  <c r="S149"/>
  <c r="AJ149"/>
  <c r="AI149"/>
  <c r="CW149"/>
  <c r="V149"/>
  <c r="AH149"/>
  <c r="AG149"/>
  <c r="CU149"/>
  <c r="T149"/>
  <c r="AF149"/>
  <c r="AE149"/>
  <c r="AC149"/>
  <c r="CQ149"/>
  <c r="P149"/>
  <c r="D149"/>
  <c r="C149"/>
  <c r="GV148"/>
  <c r="HC148"/>
  <c r="GX148"/>
  <c r="GP148"/>
  <c r="GN148"/>
  <c r="GL148"/>
  <c r="FR148"/>
  <c r="CX148"/>
  <c r="W148"/>
  <c r="AJ148"/>
  <c r="AI148"/>
  <c r="CW148"/>
  <c r="V148"/>
  <c r="AH148"/>
  <c r="CV148"/>
  <c r="U148"/>
  <c r="AG148"/>
  <c r="CU148"/>
  <c r="T148"/>
  <c r="AF148"/>
  <c r="CT148"/>
  <c r="S148"/>
  <c r="AE148"/>
  <c r="CS148"/>
  <c r="R148"/>
  <c r="AC148"/>
  <c r="D148"/>
  <c r="C148"/>
  <c r="GV147"/>
  <c r="HC147"/>
  <c r="GX147"/>
  <c r="GP147"/>
  <c r="GN147"/>
  <c r="GL147"/>
  <c r="FR147"/>
  <c r="CT147"/>
  <c r="S147"/>
  <c r="AJ147"/>
  <c r="CX147"/>
  <c r="W147"/>
  <c r="AI147"/>
  <c r="CW147"/>
  <c r="V147"/>
  <c r="AH147"/>
  <c r="CV147"/>
  <c r="U147"/>
  <c r="AG147"/>
  <c r="CU147"/>
  <c r="T147"/>
  <c r="AF147"/>
  <c r="AE147"/>
  <c r="AC147"/>
  <c r="D147"/>
  <c r="C147"/>
  <c r="GX146"/>
  <c r="GV146"/>
  <c r="HC146"/>
  <c r="GP146"/>
  <c r="GN146"/>
  <c r="GL146"/>
  <c r="FR146"/>
  <c r="CX146"/>
  <c r="W146"/>
  <c r="AJ146"/>
  <c r="AI146"/>
  <c r="CW146"/>
  <c r="V146"/>
  <c r="AH146"/>
  <c r="CV146"/>
  <c r="U146"/>
  <c r="AG146"/>
  <c r="CU146"/>
  <c r="T146"/>
  <c r="AF146"/>
  <c r="CT146"/>
  <c r="S146"/>
  <c r="AE146"/>
  <c r="AC146"/>
  <c r="D146"/>
  <c r="C146"/>
  <c r="GV145"/>
  <c r="HC145"/>
  <c r="GX145"/>
  <c r="GP145"/>
  <c r="GN145"/>
  <c r="GL145"/>
  <c r="FR145"/>
  <c r="CT145"/>
  <c r="AJ145"/>
  <c r="CX145"/>
  <c r="W145"/>
  <c r="AI145"/>
  <c r="CW145"/>
  <c r="AH145"/>
  <c r="CV145"/>
  <c r="AG145"/>
  <c r="CU145"/>
  <c r="AF145"/>
  <c r="AE145"/>
  <c r="AC145"/>
  <c r="I145"/>
  <c r="GV144"/>
  <c r="HC144"/>
  <c r="GX144"/>
  <c r="GP144"/>
  <c r="GN144"/>
  <c r="GL144"/>
  <c r="FR144"/>
  <c r="CU144"/>
  <c r="T144"/>
  <c r="AJ144"/>
  <c r="CX144"/>
  <c r="W144"/>
  <c r="AI144"/>
  <c r="CW144"/>
  <c r="V144"/>
  <c r="AH144"/>
  <c r="CV144"/>
  <c r="AG144"/>
  <c r="AF144"/>
  <c r="CT144"/>
  <c r="S144"/>
  <c r="AE144"/>
  <c r="CS144"/>
  <c r="R144"/>
  <c r="AC144"/>
  <c r="CQ144"/>
  <c r="P144"/>
  <c r="I144"/>
  <c r="GV143"/>
  <c r="HC143"/>
  <c r="GP143"/>
  <c r="GN143"/>
  <c r="GL143"/>
  <c r="FR143"/>
  <c r="CX143"/>
  <c r="AJ143"/>
  <c r="AI143"/>
  <c r="CW143"/>
  <c r="AH143"/>
  <c r="CV143"/>
  <c r="U143"/>
  <c r="AG143"/>
  <c r="CU143"/>
  <c r="T143"/>
  <c r="AF143"/>
  <c r="CT143"/>
  <c r="S143"/>
  <c r="AE143"/>
  <c r="AC143"/>
  <c r="I143"/>
  <c r="HC142"/>
  <c r="GX142"/>
  <c r="GV142"/>
  <c r="GP142"/>
  <c r="GN142"/>
  <c r="GL142"/>
  <c r="FR142"/>
  <c r="CU142"/>
  <c r="T142"/>
  <c r="AJ142"/>
  <c r="CX142"/>
  <c r="AI142"/>
  <c r="CW142"/>
  <c r="AH142"/>
  <c r="CV142"/>
  <c r="AG142"/>
  <c r="AF142"/>
  <c r="CT142"/>
  <c r="AE142"/>
  <c r="CS142"/>
  <c r="R142"/>
  <c r="AC142"/>
  <c r="CQ142"/>
  <c r="P142"/>
  <c r="I142"/>
  <c r="V142"/>
  <c r="GX141"/>
  <c r="GV141"/>
  <c r="HC141"/>
  <c r="GP141"/>
  <c r="GN141"/>
  <c r="GL141"/>
  <c r="FR141"/>
  <c r="CX141"/>
  <c r="W141"/>
  <c r="CV141"/>
  <c r="U141"/>
  <c r="AJ141"/>
  <c r="AI141"/>
  <c r="CW141"/>
  <c r="V141"/>
  <c r="AH141"/>
  <c r="AG141"/>
  <c r="CU141"/>
  <c r="T141"/>
  <c r="AF141"/>
  <c r="CT141"/>
  <c r="S141"/>
  <c r="AE141"/>
  <c r="AC141"/>
  <c r="I141"/>
  <c r="GV140"/>
  <c r="HC140"/>
  <c r="GP140"/>
  <c r="GN140"/>
  <c r="GL140"/>
  <c r="FR140"/>
  <c r="CW140"/>
  <c r="V140"/>
  <c r="AJ140"/>
  <c r="CX140"/>
  <c r="AI140"/>
  <c r="AH140"/>
  <c r="CV140"/>
  <c r="AG140"/>
  <c r="CU140"/>
  <c r="T140"/>
  <c r="AF140"/>
  <c r="CT140"/>
  <c r="AE140"/>
  <c r="CS140"/>
  <c r="R140"/>
  <c r="AC140"/>
  <c r="CQ140"/>
  <c r="P140"/>
  <c r="I140"/>
  <c r="GV139"/>
  <c r="HC139"/>
  <c r="GX139"/>
  <c r="GP139"/>
  <c r="GN139"/>
  <c r="GL139"/>
  <c r="FR139"/>
  <c r="CV139"/>
  <c r="U139"/>
  <c r="AJ139"/>
  <c r="CX139"/>
  <c r="W139"/>
  <c r="AI139"/>
  <c r="CW139"/>
  <c r="V139"/>
  <c r="AH139"/>
  <c r="AG139"/>
  <c r="CU139"/>
  <c r="T139"/>
  <c r="AF139"/>
  <c r="CT139"/>
  <c r="S139"/>
  <c r="AE139"/>
  <c r="AC139"/>
  <c r="D139"/>
  <c r="C139"/>
  <c r="GV138"/>
  <c r="HC138"/>
  <c r="GX138"/>
  <c r="GP138"/>
  <c r="GN138"/>
  <c r="GL138"/>
  <c r="FR138"/>
  <c r="AJ138"/>
  <c r="CX138"/>
  <c r="W138"/>
  <c r="AI138"/>
  <c r="CW138"/>
  <c r="V138"/>
  <c r="AH138"/>
  <c r="CV138"/>
  <c r="U138"/>
  <c r="AG138"/>
  <c r="CU138"/>
  <c r="T138"/>
  <c r="AF138"/>
  <c r="CT138"/>
  <c r="S138"/>
  <c r="AE138"/>
  <c r="AC138"/>
  <c r="D138"/>
  <c r="C138"/>
  <c r="GV137"/>
  <c r="HC137"/>
  <c r="GX137"/>
  <c r="GP137"/>
  <c r="GN137"/>
  <c r="GL137"/>
  <c r="FR137"/>
  <c r="CV137"/>
  <c r="U137"/>
  <c r="CT137"/>
  <c r="S137"/>
  <c r="AJ137"/>
  <c r="CX137"/>
  <c r="W137"/>
  <c r="AI137"/>
  <c r="CW137"/>
  <c r="V137"/>
  <c r="AH137"/>
  <c r="AG137"/>
  <c r="CU137"/>
  <c r="T137"/>
  <c r="AF137"/>
  <c r="AE137"/>
  <c r="AC137"/>
  <c r="D137"/>
  <c r="C137"/>
  <c r="GV136"/>
  <c r="HC136"/>
  <c r="GX136"/>
  <c r="GP136"/>
  <c r="GN136"/>
  <c r="GL136"/>
  <c r="FR136"/>
  <c r="CX136"/>
  <c r="CV136"/>
  <c r="U136"/>
  <c r="AJ136"/>
  <c r="AI136"/>
  <c r="CW136"/>
  <c r="V136"/>
  <c r="AH136"/>
  <c r="AG136"/>
  <c r="CU136"/>
  <c r="T136"/>
  <c r="AF136"/>
  <c r="CT136"/>
  <c r="S136"/>
  <c r="AE136"/>
  <c r="AC136"/>
  <c r="W136"/>
  <c r="D136"/>
  <c r="C136"/>
  <c r="GV135"/>
  <c r="HC135"/>
  <c r="GX135"/>
  <c r="GP135"/>
  <c r="GO135"/>
  <c r="GL135"/>
  <c r="FR135"/>
  <c r="CT135"/>
  <c r="AJ135"/>
  <c r="CX135"/>
  <c r="AI135"/>
  <c r="CW135"/>
  <c r="V135"/>
  <c r="AH135"/>
  <c r="CV135"/>
  <c r="U135"/>
  <c r="AG135"/>
  <c r="CU135"/>
  <c r="T135"/>
  <c r="AF135"/>
  <c r="AE135"/>
  <c r="CS135"/>
  <c r="AD135"/>
  <c r="CR135"/>
  <c r="Q135"/>
  <c r="AC135"/>
  <c r="AB135"/>
  <c r="W135"/>
  <c r="S135"/>
  <c r="I135"/>
  <c r="GV134"/>
  <c r="HC134"/>
  <c r="GP134"/>
  <c r="GO134"/>
  <c r="GL134"/>
  <c r="FR134"/>
  <c r="CQ134"/>
  <c r="AJ134"/>
  <c r="CX134"/>
  <c r="AI134"/>
  <c r="CW134"/>
  <c r="V134"/>
  <c r="AH134"/>
  <c r="CV134"/>
  <c r="AG134"/>
  <c r="CU134"/>
  <c r="AF134"/>
  <c r="CT134"/>
  <c r="AE134"/>
  <c r="AC134"/>
  <c r="I134"/>
  <c r="GV133"/>
  <c r="HC133"/>
  <c r="GX133"/>
  <c r="GP133"/>
  <c r="GO133"/>
  <c r="GL133"/>
  <c r="FR133"/>
  <c r="CS133"/>
  <c r="AJ133"/>
  <c r="CX133"/>
  <c r="W133"/>
  <c r="AI133"/>
  <c r="CW133"/>
  <c r="V133"/>
  <c r="AH133"/>
  <c r="CV133"/>
  <c r="U133"/>
  <c r="AG133"/>
  <c r="CU133"/>
  <c r="T133"/>
  <c r="AF133"/>
  <c r="CT133"/>
  <c r="S133"/>
  <c r="AE133"/>
  <c r="AD133"/>
  <c r="CR133"/>
  <c r="Q133"/>
  <c r="AC133"/>
  <c r="CQ133"/>
  <c r="P133"/>
  <c r="R133"/>
  <c r="D133"/>
  <c r="C133"/>
  <c r="GV132"/>
  <c r="HC132"/>
  <c r="GX132"/>
  <c r="GP132"/>
  <c r="GO132"/>
  <c r="GL132"/>
  <c r="FR132"/>
  <c r="CX132"/>
  <c r="W132"/>
  <c r="CV132"/>
  <c r="CQ132"/>
  <c r="AJ132"/>
  <c r="AI132"/>
  <c r="CW132"/>
  <c r="V132"/>
  <c r="AH132"/>
  <c r="AG132"/>
  <c r="CU132"/>
  <c r="T132"/>
  <c r="AF132"/>
  <c r="CT132"/>
  <c r="AE132"/>
  <c r="CS132"/>
  <c r="R132"/>
  <c r="AC132"/>
  <c r="U132"/>
  <c r="S132"/>
  <c r="P132"/>
  <c r="D132"/>
  <c r="C132"/>
  <c r="GV131"/>
  <c r="HC131"/>
  <c r="GP131"/>
  <c r="GO131"/>
  <c r="GL131"/>
  <c r="FR131"/>
  <c r="CS131"/>
  <c r="AJ131"/>
  <c r="CX131"/>
  <c r="W131"/>
  <c r="AI131"/>
  <c r="CW131"/>
  <c r="AH131"/>
  <c r="CV131"/>
  <c r="AG131"/>
  <c r="CU131"/>
  <c r="AF131"/>
  <c r="CT131"/>
  <c r="S131"/>
  <c r="AE131"/>
  <c r="AD131"/>
  <c r="CR131"/>
  <c r="AC131"/>
  <c r="CQ131"/>
  <c r="I131"/>
  <c r="GV130"/>
  <c r="HC130"/>
  <c r="GX130"/>
  <c r="GP130"/>
  <c r="GO130"/>
  <c r="GL130"/>
  <c r="FR130"/>
  <c r="CX130"/>
  <c r="W130"/>
  <c r="CS130"/>
  <c r="AJ130"/>
  <c r="AI130"/>
  <c r="CW130"/>
  <c r="AH130"/>
  <c r="CV130"/>
  <c r="AG130"/>
  <c r="CU130"/>
  <c r="T130"/>
  <c r="AF130"/>
  <c r="CT130"/>
  <c r="S130"/>
  <c r="AE130"/>
  <c r="AD130"/>
  <c r="CR130"/>
  <c r="AC130"/>
  <c r="AB130"/>
  <c r="I130"/>
  <c r="GX129"/>
  <c r="GV129"/>
  <c r="HC129"/>
  <c r="GP129"/>
  <c r="GO129"/>
  <c r="GL129"/>
  <c r="FR129"/>
  <c r="CU129"/>
  <c r="T129"/>
  <c r="AJ129"/>
  <c r="CX129"/>
  <c r="W129"/>
  <c r="AI129"/>
  <c r="CW129"/>
  <c r="AH129"/>
  <c r="CV129"/>
  <c r="U129"/>
  <c r="AG129"/>
  <c r="AF129"/>
  <c r="CT129"/>
  <c r="S129"/>
  <c r="AE129"/>
  <c r="CS129"/>
  <c r="AD129"/>
  <c r="CR129"/>
  <c r="Q129"/>
  <c r="AC129"/>
  <c r="CQ129"/>
  <c r="P129"/>
  <c r="I129"/>
  <c r="HC128"/>
  <c r="GX128"/>
  <c r="GV128"/>
  <c r="GP128"/>
  <c r="GO128"/>
  <c r="GL128"/>
  <c r="FR128"/>
  <c r="CV128"/>
  <c r="U128"/>
  <c r="CU128"/>
  <c r="CR128"/>
  <c r="Q128"/>
  <c r="AJ128"/>
  <c r="CX128"/>
  <c r="W128"/>
  <c r="AI128"/>
  <c r="CW128"/>
  <c r="V128"/>
  <c r="AH128"/>
  <c r="AG128"/>
  <c r="AF128"/>
  <c r="CT128"/>
  <c r="S128"/>
  <c r="AE128"/>
  <c r="AD128"/>
  <c r="AC128"/>
  <c r="CQ128"/>
  <c r="I128"/>
  <c r="HC127"/>
  <c r="GX127"/>
  <c r="GV127"/>
  <c r="GP127"/>
  <c r="GO127"/>
  <c r="GL127"/>
  <c r="FR127"/>
  <c r="CV127"/>
  <c r="U127"/>
  <c r="CS127"/>
  <c r="R127"/>
  <c r="AJ127"/>
  <c r="CX127"/>
  <c r="W127"/>
  <c r="AI127"/>
  <c r="CW127"/>
  <c r="V127"/>
  <c r="AH127"/>
  <c r="AG127"/>
  <c r="CU127"/>
  <c r="T127"/>
  <c r="AF127"/>
  <c r="CT127"/>
  <c r="S127"/>
  <c r="AE127"/>
  <c r="AD127"/>
  <c r="CR127"/>
  <c r="AC127"/>
  <c r="CQ127"/>
  <c r="P127"/>
  <c r="Q127"/>
  <c r="D127"/>
  <c r="C127"/>
  <c r="GV126"/>
  <c r="HC126"/>
  <c r="GX126"/>
  <c r="GP126"/>
  <c r="GO126"/>
  <c r="GL126"/>
  <c r="FR126"/>
  <c r="CX126"/>
  <c r="W126"/>
  <c r="CT126"/>
  <c r="AJ126"/>
  <c r="AI126"/>
  <c r="CW126"/>
  <c r="V126"/>
  <c r="AH126"/>
  <c r="CV126"/>
  <c r="U126"/>
  <c r="AG126"/>
  <c r="CU126"/>
  <c r="T126"/>
  <c r="AF126"/>
  <c r="AE126"/>
  <c r="CS126"/>
  <c r="R126"/>
  <c r="AC126"/>
  <c r="S126"/>
  <c r="D126"/>
  <c r="C126"/>
  <c r="HC125"/>
  <c r="GX125"/>
  <c r="GV125"/>
  <c r="GP125"/>
  <c r="GO125"/>
  <c r="GL125"/>
  <c r="FR125"/>
  <c r="CX125"/>
  <c r="CV125"/>
  <c r="U125"/>
  <c r="CT125"/>
  <c r="AJ125"/>
  <c r="AI125"/>
  <c r="CW125"/>
  <c r="V125"/>
  <c r="AH125"/>
  <c r="AG125"/>
  <c r="CU125"/>
  <c r="T125"/>
  <c r="AF125"/>
  <c r="AE125"/>
  <c r="AD125"/>
  <c r="CR125"/>
  <c r="Q125"/>
  <c r="AC125"/>
  <c r="CQ125"/>
  <c r="P125"/>
  <c r="W125"/>
  <c r="S125"/>
  <c r="D125"/>
  <c r="C125"/>
  <c r="GV124"/>
  <c r="HC124"/>
  <c r="GX124"/>
  <c r="GP124"/>
  <c r="GO124"/>
  <c r="GL124"/>
  <c r="FR124"/>
  <c r="CX124"/>
  <c r="W124"/>
  <c r="CT124"/>
  <c r="S124"/>
  <c r="CZ124"/>
  <c r="Y124"/>
  <c r="AJ124"/>
  <c r="AI124"/>
  <c r="CW124"/>
  <c r="V124"/>
  <c r="AH124"/>
  <c r="CV124"/>
  <c r="U124"/>
  <c r="AG124"/>
  <c r="CU124"/>
  <c r="T124"/>
  <c r="AF124"/>
  <c r="AE124"/>
  <c r="CS124"/>
  <c r="R124"/>
  <c r="AC124"/>
  <c r="D124"/>
  <c r="C124"/>
  <c r="GV123"/>
  <c r="HC123"/>
  <c r="GX123"/>
  <c r="GP123"/>
  <c r="GO123"/>
  <c r="GL123"/>
  <c r="FR123"/>
  <c r="CX123"/>
  <c r="CT123"/>
  <c r="S123"/>
  <c r="AJ123"/>
  <c r="AI123"/>
  <c r="CW123"/>
  <c r="V123"/>
  <c r="AH123"/>
  <c r="CV123"/>
  <c r="U123"/>
  <c r="AG123"/>
  <c r="CU123"/>
  <c r="T123"/>
  <c r="AF123"/>
  <c r="AE123"/>
  <c r="AD123"/>
  <c r="CR123"/>
  <c r="Q123"/>
  <c r="AC123"/>
  <c r="CQ123"/>
  <c r="P123"/>
  <c r="W123"/>
  <c r="I123"/>
  <c r="GV122"/>
  <c r="HC122"/>
  <c r="GP122"/>
  <c r="GO122"/>
  <c r="GL122"/>
  <c r="FR122"/>
  <c r="AJ122"/>
  <c r="CX122"/>
  <c r="AI122"/>
  <c r="CW122"/>
  <c r="AH122"/>
  <c r="CV122"/>
  <c r="AG122"/>
  <c r="CU122"/>
  <c r="AF122"/>
  <c r="CT122"/>
  <c r="AE122"/>
  <c r="CS122"/>
  <c r="AC122"/>
  <c r="CQ122"/>
  <c r="I122"/>
  <c r="GV121"/>
  <c r="HC121"/>
  <c r="GP121"/>
  <c r="GO121"/>
  <c r="GL121"/>
  <c r="FR121"/>
  <c r="CX121"/>
  <c r="CV121"/>
  <c r="U121"/>
  <c r="CT121"/>
  <c r="AJ121"/>
  <c r="AI121"/>
  <c r="CW121"/>
  <c r="V121"/>
  <c r="AH121"/>
  <c r="AG121"/>
  <c r="CU121"/>
  <c r="T121"/>
  <c r="AF121"/>
  <c r="AE121"/>
  <c r="CS121"/>
  <c r="R121"/>
  <c r="AC121"/>
  <c r="W121"/>
  <c r="S121"/>
  <c r="CZ121"/>
  <c r="Y121"/>
  <c r="I121"/>
  <c r="GV120"/>
  <c r="HC120"/>
  <c r="GX120"/>
  <c r="GP120"/>
  <c r="GO120"/>
  <c r="GL120"/>
  <c r="FR120"/>
  <c r="CU120"/>
  <c r="T120"/>
  <c r="AJ120"/>
  <c r="CX120"/>
  <c r="AI120"/>
  <c r="CW120"/>
  <c r="AH120"/>
  <c r="CV120"/>
  <c r="AG120"/>
  <c r="AF120"/>
  <c r="CT120"/>
  <c r="AE120"/>
  <c r="CS120"/>
  <c r="AC120"/>
  <c r="CQ120"/>
  <c r="P120"/>
  <c r="I120"/>
  <c r="GV119"/>
  <c r="HC119"/>
  <c r="GP119"/>
  <c r="GO119"/>
  <c r="GL119"/>
  <c r="FR119"/>
  <c r="AJ119"/>
  <c r="CX119"/>
  <c r="W119"/>
  <c r="AI119"/>
  <c r="CW119"/>
  <c r="AH119"/>
  <c r="CV119"/>
  <c r="U119"/>
  <c r="AG119"/>
  <c r="CU119"/>
  <c r="AF119"/>
  <c r="CT119"/>
  <c r="S119"/>
  <c r="AE119"/>
  <c r="AD119"/>
  <c r="CR119"/>
  <c r="AC119"/>
  <c r="CQ119"/>
  <c r="I119"/>
  <c r="GV118"/>
  <c r="HC118"/>
  <c r="GX118"/>
  <c r="GP118"/>
  <c r="GO118"/>
  <c r="GL118"/>
  <c r="FR118"/>
  <c r="CU118"/>
  <c r="AJ118"/>
  <c r="CX118"/>
  <c r="AI118"/>
  <c r="CW118"/>
  <c r="AH118"/>
  <c r="CV118"/>
  <c r="AG118"/>
  <c r="AF118"/>
  <c r="CT118"/>
  <c r="AE118"/>
  <c r="CS118"/>
  <c r="AC118"/>
  <c r="CQ118"/>
  <c r="I118"/>
  <c r="GV117"/>
  <c r="HC117"/>
  <c r="GX117"/>
  <c r="GP117"/>
  <c r="GO117"/>
  <c r="GL117"/>
  <c r="FR117"/>
  <c r="CX117"/>
  <c r="W117"/>
  <c r="CT117"/>
  <c r="AJ117"/>
  <c r="AI117"/>
  <c r="CW117"/>
  <c r="V117"/>
  <c r="AH117"/>
  <c r="CV117"/>
  <c r="U117"/>
  <c r="AG117"/>
  <c r="CU117"/>
  <c r="T117"/>
  <c r="AF117"/>
  <c r="AE117"/>
  <c r="CS117"/>
  <c r="R117"/>
  <c r="AC117"/>
  <c r="S117"/>
  <c r="CZ117"/>
  <c r="Y117"/>
  <c r="I117"/>
  <c r="GV116"/>
  <c r="HC116"/>
  <c r="GX116"/>
  <c r="GP116"/>
  <c r="GO116"/>
  <c r="GL116"/>
  <c r="FR116"/>
  <c r="CU116"/>
  <c r="T116"/>
  <c r="AJ116"/>
  <c r="CX116"/>
  <c r="W116"/>
  <c r="AI116"/>
  <c r="CW116"/>
  <c r="AH116"/>
  <c r="CV116"/>
  <c r="AG116"/>
  <c r="AF116"/>
  <c r="CT116"/>
  <c r="S116"/>
  <c r="AE116"/>
  <c r="CS116"/>
  <c r="AC116"/>
  <c r="CQ116"/>
  <c r="P116"/>
  <c r="I116"/>
  <c r="GV115"/>
  <c r="HC115"/>
  <c r="GX115"/>
  <c r="GP115"/>
  <c r="GO115"/>
  <c r="GL115"/>
  <c r="FR115"/>
  <c r="AJ115"/>
  <c r="CX115"/>
  <c r="W115"/>
  <c r="AI115"/>
  <c r="CW115"/>
  <c r="V115"/>
  <c r="AH115"/>
  <c r="CV115"/>
  <c r="U115"/>
  <c r="AG115"/>
  <c r="CU115"/>
  <c r="T115"/>
  <c r="AF115"/>
  <c r="CT115"/>
  <c r="S115"/>
  <c r="AE115"/>
  <c r="AD115"/>
  <c r="CR115"/>
  <c r="Q115"/>
  <c r="AC115"/>
  <c r="CQ115"/>
  <c r="P115"/>
  <c r="D115"/>
  <c r="C115"/>
  <c r="GV114"/>
  <c r="HC114"/>
  <c r="GX114"/>
  <c r="GP114"/>
  <c r="GO114"/>
  <c r="GL114"/>
  <c r="FR114"/>
  <c r="AJ114"/>
  <c r="CX114"/>
  <c r="W114"/>
  <c r="AI114"/>
  <c r="CW114"/>
  <c r="V114"/>
  <c r="AH114"/>
  <c r="CV114"/>
  <c r="AG114"/>
  <c r="CU114"/>
  <c r="T114"/>
  <c r="AF114"/>
  <c r="CT114"/>
  <c r="S114"/>
  <c r="CZ114"/>
  <c r="Y114"/>
  <c r="AE114"/>
  <c r="CS114"/>
  <c r="R114"/>
  <c r="AC114"/>
  <c r="U114"/>
  <c r="D114"/>
  <c r="C114"/>
  <c r="GV113"/>
  <c r="HC113"/>
  <c r="GX113"/>
  <c r="GP113"/>
  <c r="GO113"/>
  <c r="GL113"/>
  <c r="FR113"/>
  <c r="AJ113"/>
  <c r="CX113"/>
  <c r="W113"/>
  <c r="AI113"/>
  <c r="CW113"/>
  <c r="V113"/>
  <c r="AH113"/>
  <c r="CV113"/>
  <c r="U113"/>
  <c r="AG113"/>
  <c r="CU113"/>
  <c r="T113"/>
  <c r="AF113"/>
  <c r="CT113"/>
  <c r="S113"/>
  <c r="AE113"/>
  <c r="AD113"/>
  <c r="CR113"/>
  <c r="Q113"/>
  <c r="AC113"/>
  <c r="CQ113"/>
  <c r="P113"/>
  <c r="D113"/>
  <c r="C113"/>
  <c r="GV112"/>
  <c r="HC112"/>
  <c r="GX112"/>
  <c r="GP112"/>
  <c r="GO112"/>
  <c r="GL112"/>
  <c r="FR112"/>
  <c r="AJ112"/>
  <c r="CX112"/>
  <c r="W112"/>
  <c r="AI112"/>
  <c r="CW112"/>
  <c r="V112"/>
  <c r="AH112"/>
  <c r="CV112"/>
  <c r="U112"/>
  <c r="AG112"/>
  <c r="CU112"/>
  <c r="T112"/>
  <c r="AF112"/>
  <c r="CT112"/>
  <c r="S112"/>
  <c r="CZ112"/>
  <c r="Y112"/>
  <c r="AE112"/>
  <c r="CS112"/>
  <c r="R112"/>
  <c r="AC112"/>
  <c r="D112"/>
  <c r="C112"/>
  <c r="GV111"/>
  <c r="HC111"/>
  <c r="GP111"/>
  <c r="GO111"/>
  <c r="GL111"/>
  <c r="FR111"/>
  <c r="CV111"/>
  <c r="AJ111"/>
  <c r="CX111"/>
  <c r="AI111"/>
  <c r="CW111"/>
  <c r="AH111"/>
  <c r="AG111"/>
  <c r="CU111"/>
  <c r="AF111"/>
  <c r="CT111"/>
  <c r="AE111"/>
  <c r="AD111"/>
  <c r="CR111"/>
  <c r="AC111"/>
  <c r="CQ111"/>
  <c r="GV110"/>
  <c r="HC110"/>
  <c r="GP110"/>
  <c r="GO110"/>
  <c r="GL110"/>
  <c r="FR110"/>
  <c r="AJ110"/>
  <c r="CX110"/>
  <c r="AI110"/>
  <c r="CW110"/>
  <c r="AH110"/>
  <c r="CV110"/>
  <c r="AG110"/>
  <c r="CU110"/>
  <c r="AF110"/>
  <c r="CT110"/>
  <c r="AE110"/>
  <c r="CS110"/>
  <c r="AC110"/>
  <c r="CQ110"/>
  <c r="GV109"/>
  <c r="HC109"/>
  <c r="GP109"/>
  <c r="GO109"/>
  <c r="GL109"/>
  <c r="FR109"/>
  <c r="AJ109"/>
  <c r="CX109"/>
  <c r="AI109"/>
  <c r="CW109"/>
  <c r="AH109"/>
  <c r="CV109"/>
  <c r="AG109"/>
  <c r="CU109"/>
  <c r="AF109"/>
  <c r="CT109"/>
  <c r="AE109"/>
  <c r="CS109"/>
  <c r="AC109"/>
  <c r="GV108"/>
  <c r="HC108"/>
  <c r="GP108"/>
  <c r="GO108"/>
  <c r="GL108"/>
  <c r="FR108"/>
  <c r="CW108"/>
  <c r="CS108"/>
  <c r="AJ108"/>
  <c r="CX108"/>
  <c r="AI108"/>
  <c r="AH108"/>
  <c r="CV108"/>
  <c r="AG108"/>
  <c r="CU108"/>
  <c r="AF108"/>
  <c r="CT108"/>
  <c r="AE108"/>
  <c r="AD108"/>
  <c r="AC108"/>
  <c r="CQ108"/>
  <c r="GV107"/>
  <c r="HC107"/>
  <c r="GX107"/>
  <c r="GP107"/>
  <c r="GO107"/>
  <c r="GL107"/>
  <c r="FR107"/>
  <c r="AJ107"/>
  <c r="CX107"/>
  <c r="AI107"/>
  <c r="CW107"/>
  <c r="AH107"/>
  <c r="CV107"/>
  <c r="AG107"/>
  <c r="CU107"/>
  <c r="AF107"/>
  <c r="CT107"/>
  <c r="S107"/>
  <c r="AE107"/>
  <c r="AC107"/>
  <c r="CQ107"/>
  <c r="U107"/>
  <c r="I107"/>
  <c r="D107"/>
  <c r="C107"/>
  <c r="GV106"/>
  <c r="HC106"/>
  <c r="GP106"/>
  <c r="GO106"/>
  <c r="GL106"/>
  <c r="FR106"/>
  <c r="CW106"/>
  <c r="CU106"/>
  <c r="CS106"/>
  <c r="AJ106"/>
  <c r="CX106"/>
  <c r="AI106"/>
  <c r="AH106"/>
  <c r="CV106"/>
  <c r="AG106"/>
  <c r="AF106"/>
  <c r="CT106"/>
  <c r="S106"/>
  <c r="AE106"/>
  <c r="AD106"/>
  <c r="AC106"/>
  <c r="CQ106"/>
  <c r="I106"/>
  <c r="T106"/>
  <c r="D106"/>
  <c r="C106"/>
  <c r="GV105"/>
  <c r="HC105"/>
  <c r="GX105"/>
  <c r="GP105"/>
  <c r="GO105"/>
  <c r="GL105"/>
  <c r="FR105"/>
  <c r="CV105"/>
  <c r="AJ105"/>
  <c r="CX105"/>
  <c r="AI105"/>
  <c r="CW105"/>
  <c r="V105"/>
  <c r="AH105"/>
  <c r="AG105"/>
  <c r="CU105"/>
  <c r="T105"/>
  <c r="AF105"/>
  <c r="CT105"/>
  <c r="S105"/>
  <c r="AE105"/>
  <c r="AD105"/>
  <c r="CR105"/>
  <c r="Q105"/>
  <c r="AC105"/>
  <c r="CQ105"/>
  <c r="P105"/>
  <c r="U105"/>
  <c r="I105"/>
  <c r="HC104"/>
  <c r="GX104"/>
  <c r="GV104"/>
  <c r="GP104"/>
  <c r="GO104"/>
  <c r="GL104"/>
  <c r="FR104"/>
  <c r="CW104"/>
  <c r="CS104"/>
  <c r="AJ104"/>
  <c r="CX104"/>
  <c r="AI104"/>
  <c r="AH104"/>
  <c r="CV104"/>
  <c r="AG104"/>
  <c r="CU104"/>
  <c r="AF104"/>
  <c r="CT104"/>
  <c r="AE104"/>
  <c r="AD104"/>
  <c r="CR104"/>
  <c r="AC104"/>
  <c r="I104"/>
  <c r="T104"/>
  <c r="GV103"/>
  <c r="HC103"/>
  <c r="GP103"/>
  <c r="GO103"/>
  <c r="GL103"/>
  <c r="FR103"/>
  <c r="AJ103"/>
  <c r="CX103"/>
  <c r="W103"/>
  <c r="AI103"/>
  <c r="CW103"/>
  <c r="AH103"/>
  <c r="CV103"/>
  <c r="U103"/>
  <c r="AG103"/>
  <c r="CU103"/>
  <c r="T103"/>
  <c r="AF103"/>
  <c r="CT103"/>
  <c r="S103"/>
  <c r="AE103"/>
  <c r="CS103"/>
  <c r="AC103"/>
  <c r="I103"/>
  <c r="GV102"/>
  <c r="HC102"/>
  <c r="GX102"/>
  <c r="GP102"/>
  <c r="GO102"/>
  <c r="GL102"/>
  <c r="FR102"/>
  <c r="AJ102"/>
  <c r="CX102"/>
  <c r="W102"/>
  <c r="AI102"/>
  <c r="CW102"/>
  <c r="AH102"/>
  <c r="CV102"/>
  <c r="AG102"/>
  <c r="CU102"/>
  <c r="T102"/>
  <c r="AF102"/>
  <c r="CT102"/>
  <c r="S102"/>
  <c r="AE102"/>
  <c r="AC102"/>
  <c r="CQ102"/>
  <c r="P102"/>
  <c r="I102"/>
  <c r="GV101"/>
  <c r="HC101"/>
  <c r="GX101"/>
  <c r="GP101"/>
  <c r="GO101"/>
  <c r="GL101"/>
  <c r="FR101"/>
  <c r="CV101"/>
  <c r="U101"/>
  <c r="AJ101"/>
  <c r="CX101"/>
  <c r="W101"/>
  <c r="AI101"/>
  <c r="CW101"/>
  <c r="V101"/>
  <c r="AH101"/>
  <c r="AG101"/>
  <c r="CU101"/>
  <c r="T101"/>
  <c r="AF101"/>
  <c r="CT101"/>
  <c r="S101"/>
  <c r="AE101"/>
  <c r="AD101"/>
  <c r="CR101"/>
  <c r="Q101"/>
  <c r="AC101"/>
  <c r="CQ101"/>
  <c r="P101"/>
  <c r="D101"/>
  <c r="C101"/>
  <c r="GV100"/>
  <c r="HC100"/>
  <c r="GX100"/>
  <c r="GP100"/>
  <c r="GO100"/>
  <c r="GL100"/>
  <c r="FR100"/>
  <c r="CX100"/>
  <c r="CT100"/>
  <c r="S100"/>
  <c r="CZ100"/>
  <c r="Y100"/>
  <c r="AJ100"/>
  <c r="AI100"/>
  <c r="CW100"/>
  <c r="V100"/>
  <c r="AH100"/>
  <c r="CV100"/>
  <c r="U100"/>
  <c r="AG100"/>
  <c r="CU100"/>
  <c r="T100"/>
  <c r="AF100"/>
  <c r="AE100"/>
  <c r="CS100"/>
  <c r="R100"/>
  <c r="AC100"/>
  <c r="W100"/>
  <c r="D100"/>
  <c r="C100"/>
  <c r="GV99"/>
  <c r="HC99"/>
  <c r="GX99"/>
  <c r="GP99"/>
  <c r="GO99"/>
  <c r="GL99"/>
  <c r="FR99"/>
  <c r="CX99"/>
  <c r="CV99"/>
  <c r="U99"/>
  <c r="AJ99"/>
  <c r="AI99"/>
  <c r="CW99"/>
  <c r="V99"/>
  <c r="AH99"/>
  <c r="AG99"/>
  <c r="CU99"/>
  <c r="T99"/>
  <c r="AF99"/>
  <c r="CT99"/>
  <c r="S99"/>
  <c r="AE99"/>
  <c r="AD99"/>
  <c r="CR99"/>
  <c r="Q99"/>
  <c r="AC99"/>
  <c r="CQ99"/>
  <c r="P99"/>
  <c r="W99"/>
  <c r="D99"/>
  <c r="C99"/>
  <c r="GV98"/>
  <c r="HC98"/>
  <c r="GX98"/>
  <c r="GP98"/>
  <c r="GO98"/>
  <c r="GL98"/>
  <c r="FR98"/>
  <c r="CT98"/>
  <c r="S98"/>
  <c r="AJ98"/>
  <c r="CX98"/>
  <c r="AI98"/>
  <c r="CW98"/>
  <c r="V98"/>
  <c r="AH98"/>
  <c r="CV98"/>
  <c r="U98"/>
  <c r="AG98"/>
  <c r="CU98"/>
  <c r="T98"/>
  <c r="AF98"/>
  <c r="AE98"/>
  <c r="CS98"/>
  <c r="R98"/>
  <c r="AC98"/>
  <c r="W98"/>
  <c r="D98"/>
  <c r="C98"/>
  <c r="GV97"/>
  <c r="HC97"/>
  <c r="GX97"/>
  <c r="GP97"/>
  <c r="GO97"/>
  <c r="GL97"/>
  <c r="FR97"/>
  <c r="AJ97"/>
  <c r="CX97"/>
  <c r="AI97"/>
  <c r="CW97"/>
  <c r="AH97"/>
  <c r="CV97"/>
  <c r="AG97"/>
  <c r="CU97"/>
  <c r="AF97"/>
  <c r="CT97"/>
  <c r="AE97"/>
  <c r="AD97"/>
  <c r="CR97"/>
  <c r="AC97"/>
  <c r="CQ97"/>
  <c r="I97"/>
  <c r="GV96"/>
  <c r="HC96"/>
  <c r="GP96"/>
  <c r="GO96"/>
  <c r="GL96"/>
  <c r="FR96"/>
  <c r="CS96"/>
  <c r="AJ96"/>
  <c r="CX96"/>
  <c r="AI96"/>
  <c r="CW96"/>
  <c r="AH96"/>
  <c r="CV96"/>
  <c r="AG96"/>
  <c r="CU96"/>
  <c r="T96"/>
  <c r="AF96"/>
  <c r="CT96"/>
  <c r="AE96"/>
  <c r="AD96"/>
  <c r="CR96"/>
  <c r="AC96"/>
  <c r="I96"/>
  <c r="V96"/>
  <c r="GV95"/>
  <c r="HC95"/>
  <c r="GP95"/>
  <c r="GO95"/>
  <c r="GL95"/>
  <c r="FR95"/>
  <c r="CX95"/>
  <c r="W95"/>
  <c r="AJ95"/>
  <c r="AI95"/>
  <c r="CW95"/>
  <c r="AH95"/>
  <c r="CV95"/>
  <c r="U95"/>
  <c r="AG95"/>
  <c r="CU95"/>
  <c r="T95"/>
  <c r="AF95"/>
  <c r="CT95"/>
  <c r="S95"/>
  <c r="AE95"/>
  <c r="CS95"/>
  <c r="AC95"/>
  <c r="I95"/>
  <c r="GV94"/>
  <c r="HC94"/>
  <c r="GX94"/>
  <c r="GP94"/>
  <c r="GO94"/>
  <c r="GL94"/>
  <c r="FR94"/>
  <c r="AJ94"/>
  <c r="CX94"/>
  <c r="AI94"/>
  <c r="CW94"/>
  <c r="V94"/>
  <c r="AH94"/>
  <c r="CV94"/>
  <c r="AG94"/>
  <c r="CU94"/>
  <c r="T94"/>
  <c r="AF94"/>
  <c r="CT94"/>
  <c r="AE94"/>
  <c r="AC94"/>
  <c r="CQ94"/>
  <c r="P94"/>
  <c r="I94"/>
  <c r="GV93"/>
  <c r="HC93"/>
  <c r="GX93"/>
  <c r="GP93"/>
  <c r="GO93"/>
  <c r="GL93"/>
  <c r="FR93"/>
  <c r="AJ93"/>
  <c r="CX93"/>
  <c r="W93"/>
  <c r="AI93"/>
  <c r="CW93"/>
  <c r="V93"/>
  <c r="AH93"/>
  <c r="CV93"/>
  <c r="U93"/>
  <c r="AG93"/>
  <c r="CU93"/>
  <c r="T93"/>
  <c r="AF93"/>
  <c r="CT93"/>
  <c r="S93"/>
  <c r="AE93"/>
  <c r="AD93"/>
  <c r="CR93"/>
  <c r="Q93"/>
  <c r="AC93"/>
  <c r="CQ93"/>
  <c r="P93"/>
  <c r="D93"/>
  <c r="C93"/>
  <c r="GV92"/>
  <c r="HC92"/>
  <c r="GX92"/>
  <c r="GP92"/>
  <c r="GO92"/>
  <c r="GL92"/>
  <c r="FR92"/>
  <c r="CX92"/>
  <c r="CT92"/>
  <c r="S92"/>
  <c r="CZ92"/>
  <c r="Y92"/>
  <c r="AJ92"/>
  <c r="AI92"/>
  <c r="CW92"/>
  <c r="V92"/>
  <c r="AH92"/>
  <c r="CV92"/>
  <c r="U92"/>
  <c r="AG92"/>
  <c r="CU92"/>
  <c r="T92"/>
  <c r="AF92"/>
  <c r="AE92"/>
  <c r="CS92"/>
  <c r="R92"/>
  <c r="AC92"/>
  <c r="W92"/>
  <c r="D92"/>
  <c r="C92"/>
  <c r="GV91"/>
  <c r="HC91"/>
  <c r="GX91"/>
  <c r="GP91"/>
  <c r="GO91"/>
  <c r="GL91"/>
  <c r="FR91"/>
  <c r="AJ91"/>
  <c r="CX91"/>
  <c r="W91"/>
  <c r="AI91"/>
  <c r="CW91"/>
  <c r="V91"/>
  <c r="AH91"/>
  <c r="CV91"/>
  <c r="U91"/>
  <c r="AG91"/>
  <c r="CU91"/>
  <c r="T91"/>
  <c r="AF91"/>
  <c r="CT91"/>
  <c r="S91"/>
  <c r="AE91"/>
  <c r="AD91"/>
  <c r="AC91"/>
  <c r="CQ91"/>
  <c r="P91"/>
  <c r="D91"/>
  <c r="C91"/>
  <c r="GV90"/>
  <c r="HC90"/>
  <c r="GX90"/>
  <c r="GP90"/>
  <c r="GO90"/>
  <c r="GL90"/>
  <c r="FR90"/>
  <c r="CX90"/>
  <c r="CT90"/>
  <c r="S90"/>
  <c r="CZ90"/>
  <c r="Y90"/>
  <c r="AJ90"/>
  <c r="AI90"/>
  <c r="CW90"/>
  <c r="V90"/>
  <c r="AH90"/>
  <c r="CV90"/>
  <c r="U90"/>
  <c r="AG90"/>
  <c r="CU90"/>
  <c r="T90"/>
  <c r="AF90"/>
  <c r="AE90"/>
  <c r="CS90"/>
  <c r="R90"/>
  <c r="AC90"/>
  <c r="W90"/>
  <c r="D90"/>
  <c r="C90"/>
  <c r="GV89"/>
  <c r="HC89"/>
  <c r="GX89"/>
  <c r="GP89"/>
  <c r="GO89"/>
  <c r="GL89"/>
  <c r="FR89"/>
  <c r="AJ89"/>
  <c r="CX89"/>
  <c r="AI89"/>
  <c r="CW89"/>
  <c r="AH89"/>
  <c r="CV89"/>
  <c r="AG89"/>
  <c r="CU89"/>
  <c r="AF89"/>
  <c r="CT89"/>
  <c r="AE89"/>
  <c r="AD89"/>
  <c r="CR89"/>
  <c r="AC89"/>
  <c r="CQ89"/>
  <c r="I89"/>
  <c r="GV88"/>
  <c r="HC88"/>
  <c r="GP88"/>
  <c r="GO88"/>
  <c r="GL88"/>
  <c r="FR88"/>
  <c r="AJ88"/>
  <c r="CX88"/>
  <c r="AI88"/>
  <c r="CW88"/>
  <c r="AH88"/>
  <c r="CV88"/>
  <c r="AG88"/>
  <c r="CU88"/>
  <c r="AF88"/>
  <c r="CT88"/>
  <c r="AE88"/>
  <c r="AD88"/>
  <c r="CR88"/>
  <c r="Q88"/>
  <c r="AC88"/>
  <c r="I88"/>
  <c r="GV87"/>
  <c r="HC87"/>
  <c r="GX87"/>
  <c r="GP87"/>
  <c r="GO87"/>
  <c r="GL87"/>
  <c r="FR87"/>
  <c r="CX87"/>
  <c r="W87"/>
  <c r="AJ87"/>
  <c r="AI87"/>
  <c r="CW87"/>
  <c r="V87"/>
  <c r="AH87"/>
  <c r="CV87"/>
  <c r="U87"/>
  <c r="AG87"/>
  <c r="CU87"/>
  <c r="T87"/>
  <c r="AF87"/>
  <c r="CT87"/>
  <c r="AE87"/>
  <c r="CS87"/>
  <c r="R87"/>
  <c r="AC87"/>
  <c r="S87"/>
  <c r="CZ87"/>
  <c r="Y87"/>
  <c r="D87"/>
  <c r="C87"/>
  <c r="GV86"/>
  <c r="HC86"/>
  <c r="GX86"/>
  <c r="GP86"/>
  <c r="GO86"/>
  <c r="GL86"/>
  <c r="FR86"/>
  <c r="CV86"/>
  <c r="AJ86"/>
  <c r="CX86"/>
  <c r="W86"/>
  <c r="AI86"/>
  <c r="CW86"/>
  <c r="V86"/>
  <c r="AH86"/>
  <c r="AG86"/>
  <c r="CU86"/>
  <c r="T86"/>
  <c r="AF86"/>
  <c r="CT86"/>
  <c r="S86"/>
  <c r="AE86"/>
  <c r="AD86"/>
  <c r="CR86"/>
  <c r="Q86"/>
  <c r="AC86"/>
  <c r="CQ86"/>
  <c r="P86"/>
  <c r="U86"/>
  <c r="D86"/>
  <c r="C86"/>
  <c r="GV85"/>
  <c r="HC85"/>
  <c r="GX85"/>
  <c r="GP85"/>
  <c r="GO85"/>
  <c r="GL85"/>
  <c r="FR85"/>
  <c r="CX85"/>
  <c r="W85"/>
  <c r="AJ85"/>
  <c r="AI85"/>
  <c r="CW85"/>
  <c r="V85"/>
  <c r="AH85"/>
  <c r="CV85"/>
  <c r="U85"/>
  <c r="AG85"/>
  <c r="CU85"/>
  <c r="T85"/>
  <c r="AF85"/>
  <c r="CT85"/>
  <c r="AE85"/>
  <c r="CS85"/>
  <c r="R85"/>
  <c r="AC85"/>
  <c r="S85"/>
  <c r="D85"/>
  <c r="C85"/>
  <c r="GV84"/>
  <c r="HC84"/>
  <c r="GX84"/>
  <c r="GP84"/>
  <c r="GO84"/>
  <c r="GL84"/>
  <c r="FR84"/>
  <c r="CV84"/>
  <c r="AJ84"/>
  <c r="CX84"/>
  <c r="W84"/>
  <c r="AI84"/>
  <c r="CW84"/>
  <c r="V84"/>
  <c r="AH84"/>
  <c r="AG84"/>
  <c r="CU84"/>
  <c r="T84"/>
  <c r="AF84"/>
  <c r="CT84"/>
  <c r="S84"/>
  <c r="AE84"/>
  <c r="AD84"/>
  <c r="AC84"/>
  <c r="CQ84"/>
  <c r="P84"/>
  <c r="U84"/>
  <c r="D84"/>
  <c r="C84"/>
  <c r="GV83"/>
  <c r="HC83"/>
  <c r="GX83"/>
  <c r="GP83"/>
  <c r="GO83"/>
  <c r="GL83"/>
  <c r="FR83"/>
  <c r="CX83"/>
  <c r="W83"/>
  <c r="AJ83"/>
  <c r="AI83"/>
  <c r="CW83"/>
  <c r="V83"/>
  <c r="AH83"/>
  <c r="CV83"/>
  <c r="U83"/>
  <c r="AG83"/>
  <c r="CU83"/>
  <c r="AF83"/>
  <c r="CT83"/>
  <c r="AE83"/>
  <c r="CS83"/>
  <c r="R83"/>
  <c r="AC83"/>
  <c r="S83"/>
  <c r="CZ83"/>
  <c r="Y83"/>
  <c r="I83"/>
  <c r="GV82"/>
  <c r="HC82"/>
  <c r="GX82"/>
  <c r="GP82"/>
  <c r="GO82"/>
  <c r="GL82"/>
  <c r="FR82"/>
  <c r="CQ82"/>
  <c r="AJ82"/>
  <c r="CX82"/>
  <c r="W82"/>
  <c r="AI82"/>
  <c r="CW82"/>
  <c r="V82"/>
  <c r="AH82"/>
  <c r="CV82"/>
  <c r="AG82"/>
  <c r="CU82"/>
  <c r="T82"/>
  <c r="AF82"/>
  <c r="CT82"/>
  <c r="S82"/>
  <c r="AE82"/>
  <c r="AC82"/>
  <c r="P82"/>
  <c r="I82"/>
  <c r="GV81"/>
  <c r="HC81"/>
  <c r="GP81"/>
  <c r="GO81"/>
  <c r="GL81"/>
  <c r="FR81"/>
  <c r="AJ81"/>
  <c r="CX81"/>
  <c r="AI81"/>
  <c r="CW81"/>
  <c r="AH81"/>
  <c r="CV81"/>
  <c r="U81"/>
  <c r="AG81"/>
  <c r="CU81"/>
  <c r="AF81"/>
  <c r="CT81"/>
  <c r="S81"/>
  <c r="AE81"/>
  <c r="AD81"/>
  <c r="CR81"/>
  <c r="AC81"/>
  <c r="CQ81"/>
  <c r="I81"/>
  <c r="GV80"/>
  <c r="HC80"/>
  <c r="GP80"/>
  <c r="GO80"/>
  <c r="GL80"/>
  <c r="FR80"/>
  <c r="CW80"/>
  <c r="CS80"/>
  <c r="AJ80"/>
  <c r="CX80"/>
  <c r="AI80"/>
  <c r="AH80"/>
  <c r="CV80"/>
  <c r="U80"/>
  <c r="AG80"/>
  <c r="CU80"/>
  <c r="T80"/>
  <c r="AF80"/>
  <c r="CT80"/>
  <c r="AE80"/>
  <c r="AD80"/>
  <c r="AC80"/>
  <c r="CQ80"/>
  <c r="I80"/>
  <c r="V80"/>
  <c r="GV79"/>
  <c r="HC79"/>
  <c r="GX79"/>
  <c r="GP79"/>
  <c r="GO79"/>
  <c r="GL79"/>
  <c r="FR79"/>
  <c r="AJ79"/>
  <c r="CX79"/>
  <c r="W79"/>
  <c r="AI79"/>
  <c r="CW79"/>
  <c r="V79"/>
  <c r="AH79"/>
  <c r="CV79"/>
  <c r="U79"/>
  <c r="AG79"/>
  <c r="CU79"/>
  <c r="T79"/>
  <c r="AF79"/>
  <c r="CT79"/>
  <c r="S79"/>
  <c r="K166" i="2"/>
  <c r="AE79" i="3"/>
  <c r="CS79"/>
  <c r="R79"/>
  <c r="AC79"/>
  <c r="D79"/>
  <c r="C79"/>
  <c r="GV78"/>
  <c r="HC78"/>
  <c r="GX78"/>
  <c r="GP78"/>
  <c r="GO78"/>
  <c r="GL78"/>
  <c r="FR78"/>
  <c r="AJ78"/>
  <c r="CX78"/>
  <c r="W78"/>
  <c r="AI78"/>
  <c r="CW78"/>
  <c r="V78"/>
  <c r="AH78"/>
  <c r="CV78"/>
  <c r="U78"/>
  <c r="AG78"/>
  <c r="CU78"/>
  <c r="T78"/>
  <c r="AF78"/>
  <c r="CT78"/>
  <c r="S78"/>
  <c r="AE78"/>
  <c r="AD78"/>
  <c r="CR78"/>
  <c r="Q78"/>
  <c r="AC78"/>
  <c r="CQ78"/>
  <c r="P78"/>
  <c r="D78"/>
  <c r="C78"/>
  <c r="GV77"/>
  <c r="HC77"/>
  <c r="GX77"/>
  <c r="GP77"/>
  <c r="GO77"/>
  <c r="GL77"/>
  <c r="FR77"/>
  <c r="AJ77"/>
  <c r="CX77"/>
  <c r="W77"/>
  <c r="AI77"/>
  <c r="CW77"/>
  <c r="V77"/>
  <c r="AH77"/>
  <c r="CV77"/>
  <c r="U77"/>
  <c r="AG77"/>
  <c r="CU77"/>
  <c r="T77"/>
  <c r="AF77"/>
  <c r="CT77"/>
  <c r="S77"/>
  <c r="AE77"/>
  <c r="CS77"/>
  <c r="R77"/>
  <c r="AC77"/>
  <c r="D77"/>
  <c r="C77"/>
  <c r="GV76"/>
  <c r="HC76"/>
  <c r="GX76"/>
  <c r="GP76"/>
  <c r="GO76"/>
  <c r="GL76"/>
  <c r="FR76"/>
  <c r="CV76"/>
  <c r="AJ76"/>
  <c r="CX76"/>
  <c r="W76"/>
  <c r="AI76"/>
  <c r="CW76"/>
  <c r="V76"/>
  <c r="AH76"/>
  <c r="AG76"/>
  <c r="CU76"/>
  <c r="T76"/>
  <c r="AF76"/>
  <c r="CT76"/>
  <c r="S76"/>
  <c r="AE76"/>
  <c r="AD76"/>
  <c r="AC76"/>
  <c r="CQ76"/>
  <c r="P76"/>
  <c r="U76"/>
  <c r="D76"/>
  <c r="C76"/>
  <c r="GV75"/>
  <c r="HC75"/>
  <c r="GP75"/>
  <c r="GO75"/>
  <c r="GL75"/>
  <c r="FR75"/>
  <c r="CX75"/>
  <c r="CT75"/>
  <c r="AJ75"/>
  <c r="AI75"/>
  <c r="CW75"/>
  <c r="AH75"/>
  <c r="CV75"/>
  <c r="AG75"/>
  <c r="CU75"/>
  <c r="AF75"/>
  <c r="AE75"/>
  <c r="CS75"/>
  <c r="AC75"/>
  <c r="GV74"/>
  <c r="HC74"/>
  <c r="GP74"/>
  <c r="GO74"/>
  <c r="GL74"/>
  <c r="FR74"/>
  <c r="AJ74"/>
  <c r="CX74"/>
  <c r="AI74"/>
  <c r="CW74"/>
  <c r="AH74"/>
  <c r="CV74"/>
  <c r="AG74"/>
  <c r="CU74"/>
  <c r="AF74"/>
  <c r="CT74"/>
  <c r="AE74"/>
  <c r="CS74"/>
  <c r="AD74"/>
  <c r="CR74"/>
  <c r="AC74"/>
  <c r="GV73"/>
  <c r="HC73"/>
  <c r="GP73"/>
  <c r="GO73"/>
  <c r="GL73"/>
  <c r="FR73"/>
  <c r="CU73"/>
  <c r="AJ73"/>
  <c r="CX73"/>
  <c r="AI73"/>
  <c r="CW73"/>
  <c r="AH73"/>
  <c r="CV73"/>
  <c r="AG73"/>
  <c r="AF73"/>
  <c r="CT73"/>
  <c r="AE73"/>
  <c r="AD73"/>
  <c r="CR73"/>
  <c r="AC73"/>
  <c r="CQ73"/>
  <c r="GV72"/>
  <c r="HC72"/>
  <c r="GX72"/>
  <c r="GP72"/>
  <c r="GO72"/>
  <c r="GL72"/>
  <c r="FR72"/>
  <c r="CW72"/>
  <c r="AJ72"/>
  <c r="CX72"/>
  <c r="AI72"/>
  <c r="AH72"/>
  <c r="CV72"/>
  <c r="AG72"/>
  <c r="CU72"/>
  <c r="AF72"/>
  <c r="CT72"/>
  <c r="AE72"/>
  <c r="AC72"/>
  <c r="CQ72"/>
  <c r="GV71"/>
  <c r="HC71"/>
  <c r="GP71"/>
  <c r="GO71"/>
  <c r="GL71"/>
  <c r="FR71"/>
  <c r="CX71"/>
  <c r="CT71"/>
  <c r="AJ71"/>
  <c r="AI71"/>
  <c r="CW71"/>
  <c r="AH71"/>
  <c r="CV71"/>
  <c r="AG71"/>
  <c r="CU71"/>
  <c r="AF71"/>
  <c r="AE71"/>
  <c r="AC71"/>
  <c r="GV70"/>
  <c r="HC70"/>
  <c r="GP70"/>
  <c r="GO70"/>
  <c r="GL70"/>
  <c r="FR70"/>
  <c r="CU70"/>
  <c r="AJ70"/>
  <c r="CX70"/>
  <c r="AI70"/>
  <c r="CW70"/>
  <c r="AH70"/>
  <c r="CV70"/>
  <c r="AG70"/>
  <c r="AF70"/>
  <c r="CT70"/>
  <c r="AE70"/>
  <c r="CS70"/>
  <c r="AD70"/>
  <c r="CR70"/>
  <c r="AC70"/>
  <c r="GV69"/>
  <c r="HC69"/>
  <c r="GP69"/>
  <c r="GO69"/>
  <c r="GL69"/>
  <c r="FR69"/>
  <c r="CU69"/>
  <c r="T69"/>
  <c r="AJ69"/>
  <c r="CX69"/>
  <c r="AI69"/>
  <c r="CW69"/>
  <c r="AH69"/>
  <c r="CV69"/>
  <c r="U69"/>
  <c r="AG69"/>
  <c r="AF69"/>
  <c r="CT69"/>
  <c r="AE69"/>
  <c r="AD69"/>
  <c r="AC69"/>
  <c r="CQ69"/>
  <c r="P69"/>
  <c r="K149" i="2"/>
  <c r="I69" i="3"/>
  <c r="D69"/>
  <c r="C69"/>
  <c r="GV68"/>
  <c r="HC68"/>
  <c r="GP68"/>
  <c r="GO68"/>
  <c r="GL68"/>
  <c r="FR68"/>
  <c r="CX68"/>
  <c r="W68"/>
  <c r="AJ68"/>
  <c r="AI68"/>
  <c r="CW68"/>
  <c r="AH68"/>
  <c r="CV68"/>
  <c r="AG68"/>
  <c r="CU68"/>
  <c r="T68"/>
  <c r="AF68"/>
  <c r="CT68"/>
  <c r="S68"/>
  <c r="AE68"/>
  <c r="CS68"/>
  <c r="AD68"/>
  <c r="CR68"/>
  <c r="AC68"/>
  <c r="I68"/>
  <c r="I72"/>
  <c r="D68"/>
  <c r="C68"/>
  <c r="GV67"/>
  <c r="HC67"/>
  <c r="GX67"/>
  <c r="GP67"/>
  <c r="GO67"/>
  <c r="GL67"/>
  <c r="FR67"/>
  <c r="CX67"/>
  <c r="CT67"/>
  <c r="S67"/>
  <c r="K140" i="2"/>
  <c r="CS67" i="3"/>
  <c r="AJ67"/>
  <c r="AI67"/>
  <c r="CW67"/>
  <c r="AH67"/>
  <c r="CV67"/>
  <c r="AG67"/>
  <c r="CU67"/>
  <c r="T67"/>
  <c r="AF67"/>
  <c r="AE67"/>
  <c r="AD67"/>
  <c r="CR67"/>
  <c r="AC67"/>
  <c r="W67"/>
  <c r="I67"/>
  <c r="CX204" i="5"/>
  <c r="D67" i="3"/>
  <c r="C67"/>
  <c r="GV66"/>
  <c r="HC66"/>
  <c r="GX66"/>
  <c r="GP66"/>
  <c r="GO66"/>
  <c r="GL66"/>
  <c r="FR66"/>
  <c r="CW66"/>
  <c r="CV66"/>
  <c r="AJ66"/>
  <c r="CX66"/>
  <c r="W66"/>
  <c r="AI66"/>
  <c r="AH66"/>
  <c r="AG66"/>
  <c r="CU66"/>
  <c r="AF66"/>
  <c r="CT66"/>
  <c r="S66"/>
  <c r="AE66"/>
  <c r="AD66"/>
  <c r="AC66"/>
  <c r="CQ66"/>
  <c r="P66"/>
  <c r="I66"/>
  <c r="CX203" i="5"/>
  <c r="D66" i="3"/>
  <c r="C66"/>
  <c r="GV65"/>
  <c r="HC65"/>
  <c r="GX65"/>
  <c r="GP65"/>
  <c r="GO65"/>
  <c r="GL65"/>
  <c r="FR65"/>
  <c r="AJ65"/>
  <c r="CX65"/>
  <c r="W65"/>
  <c r="AI65"/>
  <c r="CW65"/>
  <c r="V65"/>
  <c r="AH65"/>
  <c r="CV65"/>
  <c r="U65"/>
  <c r="L138" i="2"/>
  <c r="Q138"/>
  <c r="AG65" i="3"/>
  <c r="CU65"/>
  <c r="T65"/>
  <c r="AF65"/>
  <c r="CT65"/>
  <c r="S65"/>
  <c r="AE65"/>
  <c r="AD65"/>
  <c r="CR65"/>
  <c r="Q65"/>
  <c r="AC65"/>
  <c r="CQ65"/>
  <c r="P65"/>
  <c r="K137" i="2"/>
  <c r="J138"/>
  <c r="P138"/>
  <c r="GV64" i="3"/>
  <c r="HC64"/>
  <c r="GX64"/>
  <c r="GP64"/>
  <c r="GO64"/>
  <c r="GL64"/>
  <c r="FR64"/>
  <c r="CU64"/>
  <c r="AJ64"/>
  <c r="CX64"/>
  <c r="W64"/>
  <c r="AI64"/>
  <c r="CW64"/>
  <c r="V64"/>
  <c r="AH64"/>
  <c r="CV64"/>
  <c r="U64"/>
  <c r="AG64"/>
  <c r="AF64"/>
  <c r="CT64"/>
  <c r="S64"/>
  <c r="AE64"/>
  <c r="AC64"/>
  <c r="CQ64"/>
  <c r="P64"/>
  <c r="T64"/>
  <c r="GX63"/>
  <c r="GV63"/>
  <c r="HC63"/>
  <c r="GP63"/>
  <c r="GO63"/>
  <c r="GL63"/>
  <c r="FR63"/>
  <c r="CV63"/>
  <c r="U63"/>
  <c r="CQ63"/>
  <c r="AJ63"/>
  <c r="CX63"/>
  <c r="W63"/>
  <c r="AI63"/>
  <c r="CW63"/>
  <c r="V63"/>
  <c r="AH63"/>
  <c r="AG63"/>
  <c r="CU63"/>
  <c r="T63"/>
  <c r="AF63"/>
  <c r="CT63"/>
  <c r="S63"/>
  <c r="AE63"/>
  <c r="AC63"/>
  <c r="P63"/>
  <c r="D63"/>
  <c r="C63"/>
  <c r="GV62"/>
  <c r="HC62"/>
  <c r="GX62"/>
  <c r="GP62"/>
  <c r="GO62"/>
  <c r="GL62"/>
  <c r="FR62"/>
  <c r="CW62"/>
  <c r="V62"/>
  <c r="CT62"/>
  <c r="S62"/>
  <c r="CS62"/>
  <c r="R62"/>
  <c r="AJ62"/>
  <c r="CX62"/>
  <c r="W62"/>
  <c r="AI62"/>
  <c r="AH62"/>
  <c r="CV62"/>
  <c r="U62"/>
  <c r="AG62"/>
  <c r="CU62"/>
  <c r="T62"/>
  <c r="AF62"/>
  <c r="AE62"/>
  <c r="AD62"/>
  <c r="CR62"/>
  <c r="Q62"/>
  <c r="AC62"/>
  <c r="D62"/>
  <c r="C62"/>
  <c r="GV61"/>
  <c r="HC61"/>
  <c r="GP61"/>
  <c r="GO61"/>
  <c r="GL61"/>
  <c r="FR61"/>
  <c r="CQ61"/>
  <c r="AJ61"/>
  <c r="CX61"/>
  <c r="AI61"/>
  <c r="CW61"/>
  <c r="AH61"/>
  <c r="CV61"/>
  <c r="AG61"/>
  <c r="CU61"/>
  <c r="AF61"/>
  <c r="CT61"/>
  <c r="AE61"/>
  <c r="AC61"/>
  <c r="GV60"/>
  <c r="HC60"/>
  <c r="GP60"/>
  <c r="GO60"/>
  <c r="GL60"/>
  <c r="FR60"/>
  <c r="CS60"/>
  <c r="CR60"/>
  <c r="AJ60"/>
  <c r="CX60"/>
  <c r="AI60"/>
  <c r="CW60"/>
  <c r="AH60"/>
  <c r="CV60"/>
  <c r="AG60"/>
  <c r="CU60"/>
  <c r="AF60"/>
  <c r="CT60"/>
  <c r="AE60"/>
  <c r="AD60"/>
  <c r="AC60"/>
  <c r="HC59"/>
  <c r="GV59"/>
  <c r="GP59"/>
  <c r="GO59"/>
  <c r="GL59"/>
  <c r="FR59"/>
  <c r="CX59"/>
  <c r="CV59"/>
  <c r="CT59"/>
  <c r="CS59"/>
  <c r="AJ59"/>
  <c r="AI59"/>
  <c r="CW59"/>
  <c r="AH59"/>
  <c r="AG59"/>
  <c r="CU59"/>
  <c r="AF59"/>
  <c r="AE59"/>
  <c r="AD59"/>
  <c r="CR59"/>
  <c r="AC59"/>
  <c r="GV58"/>
  <c r="HC58"/>
  <c r="GP58"/>
  <c r="GO58"/>
  <c r="GL58"/>
  <c r="FR58"/>
  <c r="CX58"/>
  <c r="CW58"/>
  <c r="CT58"/>
  <c r="AJ58"/>
  <c r="AI58"/>
  <c r="AH58"/>
  <c r="CV58"/>
  <c r="AG58"/>
  <c r="CU58"/>
  <c r="AF58"/>
  <c r="AE58"/>
  <c r="CS58"/>
  <c r="AC58"/>
  <c r="GV57"/>
  <c r="HC57"/>
  <c r="GP57"/>
  <c r="GO57"/>
  <c r="GL57"/>
  <c r="FR57"/>
  <c r="CV57"/>
  <c r="CU57"/>
  <c r="T57"/>
  <c r="CQ57"/>
  <c r="P57"/>
  <c r="K121" i="2"/>
  <c r="AJ57" i="3"/>
  <c r="CX57"/>
  <c r="W57"/>
  <c r="AI57"/>
  <c r="CW57"/>
  <c r="V57"/>
  <c r="AH57"/>
  <c r="AG57"/>
  <c r="AF57"/>
  <c r="CT57"/>
  <c r="S57"/>
  <c r="K119" i="2"/>
  <c r="AE57" i="3"/>
  <c r="AC57"/>
  <c r="I57"/>
  <c r="I59"/>
  <c r="D57"/>
  <c r="C57"/>
  <c r="GV56"/>
  <c r="HC56"/>
  <c r="GP56"/>
  <c r="GO56"/>
  <c r="GL56"/>
  <c r="FR56"/>
  <c r="CW56"/>
  <c r="CU56"/>
  <c r="T56"/>
  <c r="CS56"/>
  <c r="AJ56"/>
  <c r="CX56"/>
  <c r="W56"/>
  <c r="AI56"/>
  <c r="AH56"/>
  <c r="CV56"/>
  <c r="AG56"/>
  <c r="AF56"/>
  <c r="CT56"/>
  <c r="S56"/>
  <c r="AE56"/>
  <c r="AD56"/>
  <c r="CR56"/>
  <c r="AC56"/>
  <c r="CQ56"/>
  <c r="P56"/>
  <c r="I56"/>
  <c r="I60"/>
  <c r="D56"/>
  <c r="C56"/>
  <c r="GV55"/>
  <c r="HC55"/>
  <c r="GX55"/>
  <c r="GP55"/>
  <c r="GO55"/>
  <c r="GL55"/>
  <c r="FR55"/>
  <c r="CW55"/>
  <c r="CT55"/>
  <c r="S55"/>
  <c r="K111" i="2"/>
  <c r="AJ55" i="3"/>
  <c r="CX55"/>
  <c r="W55"/>
  <c r="AI55"/>
  <c r="AH55"/>
  <c r="CV55"/>
  <c r="AG55"/>
  <c r="CU55"/>
  <c r="AF55"/>
  <c r="AE55"/>
  <c r="AD55"/>
  <c r="CR55"/>
  <c r="Q55"/>
  <c r="AC55"/>
  <c r="I55"/>
  <c r="D55"/>
  <c r="C55"/>
  <c r="GV54"/>
  <c r="HC54"/>
  <c r="GP54"/>
  <c r="GO54"/>
  <c r="GL54"/>
  <c r="FR54"/>
  <c r="CW54"/>
  <c r="CV54"/>
  <c r="CS54"/>
  <c r="AJ54"/>
  <c r="CX54"/>
  <c r="AI54"/>
  <c r="AH54"/>
  <c r="AG54"/>
  <c r="CU54"/>
  <c r="AF54"/>
  <c r="CT54"/>
  <c r="AE54"/>
  <c r="AD54"/>
  <c r="CR54"/>
  <c r="AC54"/>
  <c r="CQ54"/>
  <c r="I54"/>
  <c r="D54"/>
  <c r="C54"/>
  <c r="GV53"/>
  <c r="HC53"/>
  <c r="GX53"/>
  <c r="GP53"/>
  <c r="GO53"/>
  <c r="GL53"/>
  <c r="FR53"/>
  <c r="CV53"/>
  <c r="U53"/>
  <c r="AJ53"/>
  <c r="CX53"/>
  <c r="W53"/>
  <c r="AI53"/>
  <c r="CW53"/>
  <c r="V53"/>
  <c r="AH53"/>
  <c r="AG53"/>
  <c r="CU53"/>
  <c r="T53"/>
  <c r="AF53"/>
  <c r="CT53"/>
  <c r="S53"/>
  <c r="K103" i="2"/>
  <c r="AE53" i="3"/>
  <c r="AC53"/>
  <c r="CQ53"/>
  <c r="P53"/>
  <c r="D53"/>
  <c r="C53"/>
  <c r="GV52"/>
  <c r="HC52"/>
  <c r="GX52"/>
  <c r="GP52"/>
  <c r="GO52"/>
  <c r="GL52"/>
  <c r="FR52"/>
  <c r="CW52"/>
  <c r="V52"/>
  <c r="CS52"/>
  <c r="AJ52"/>
  <c r="CX52"/>
  <c r="W52"/>
  <c r="AI52"/>
  <c r="AH52"/>
  <c r="CV52"/>
  <c r="U52"/>
  <c r="AG52"/>
  <c r="CU52"/>
  <c r="T52"/>
  <c r="AF52"/>
  <c r="CT52"/>
  <c r="S52"/>
  <c r="AE52"/>
  <c r="AD52"/>
  <c r="CR52"/>
  <c r="Q52"/>
  <c r="AC52"/>
  <c r="R52"/>
  <c r="D52"/>
  <c r="C52"/>
  <c r="GV51"/>
  <c r="HC51"/>
  <c r="GP51"/>
  <c r="GO51"/>
  <c r="GL51"/>
  <c r="FR51"/>
  <c r="CX51"/>
  <c r="CV51"/>
  <c r="CU51"/>
  <c r="CQ51"/>
  <c r="AJ51"/>
  <c r="AI51"/>
  <c r="CW51"/>
  <c r="AH51"/>
  <c r="AG51"/>
  <c r="AF51"/>
  <c r="CT51"/>
  <c r="AE51"/>
  <c r="AC51"/>
  <c r="HC50"/>
  <c r="GV50"/>
  <c r="GP50"/>
  <c r="GO50"/>
  <c r="GL50"/>
  <c r="FR50"/>
  <c r="CW50"/>
  <c r="CQ50"/>
  <c r="AJ50"/>
  <c r="CX50"/>
  <c r="AI50"/>
  <c r="AH50"/>
  <c r="CV50"/>
  <c r="AG50"/>
  <c r="CU50"/>
  <c r="AF50"/>
  <c r="CT50"/>
  <c r="AE50"/>
  <c r="AD50"/>
  <c r="CR50"/>
  <c r="AC50"/>
  <c r="HC49"/>
  <c r="GV49"/>
  <c r="GP49"/>
  <c r="GO49"/>
  <c r="GL49"/>
  <c r="FR49"/>
  <c r="CV49"/>
  <c r="AJ49"/>
  <c r="CX49"/>
  <c r="AI49"/>
  <c r="CW49"/>
  <c r="AH49"/>
  <c r="AG49"/>
  <c r="CU49"/>
  <c r="AF49"/>
  <c r="CT49"/>
  <c r="AE49"/>
  <c r="AD49"/>
  <c r="CR49"/>
  <c r="AC49"/>
  <c r="GV48"/>
  <c r="HC48"/>
  <c r="GP48"/>
  <c r="GO48"/>
  <c r="GL48"/>
  <c r="FR48"/>
  <c r="CX48"/>
  <c r="CW48"/>
  <c r="CT48"/>
  <c r="AJ48"/>
  <c r="AI48"/>
  <c r="AH48"/>
  <c r="CV48"/>
  <c r="AG48"/>
  <c r="CU48"/>
  <c r="AF48"/>
  <c r="AE48"/>
  <c r="CS48"/>
  <c r="AC48"/>
  <c r="GV47"/>
  <c r="HC47"/>
  <c r="GP47"/>
  <c r="GO47"/>
  <c r="GL47"/>
  <c r="FR47"/>
  <c r="CX47"/>
  <c r="CV47"/>
  <c r="CU47"/>
  <c r="CQ47"/>
  <c r="AJ47"/>
  <c r="AI47"/>
  <c r="CW47"/>
  <c r="AH47"/>
  <c r="AG47"/>
  <c r="AF47"/>
  <c r="CT47"/>
  <c r="AE47"/>
  <c r="AC47"/>
  <c r="HC46"/>
  <c r="GV46"/>
  <c r="GP46"/>
  <c r="GO46"/>
  <c r="GL46"/>
  <c r="FR46"/>
  <c r="CW46"/>
  <c r="CQ46"/>
  <c r="AJ46"/>
  <c r="CX46"/>
  <c r="AI46"/>
  <c r="AH46"/>
  <c r="CV46"/>
  <c r="AG46"/>
  <c r="CU46"/>
  <c r="AF46"/>
  <c r="CT46"/>
  <c r="AE46"/>
  <c r="AD46"/>
  <c r="CR46"/>
  <c r="AC46"/>
  <c r="HC45"/>
  <c r="GX45"/>
  <c r="GV45"/>
  <c r="GP45"/>
  <c r="GO45"/>
  <c r="GL45"/>
  <c r="FR45"/>
  <c r="CV45"/>
  <c r="AJ45"/>
  <c r="CX45"/>
  <c r="W45"/>
  <c r="AI45"/>
  <c r="CW45"/>
  <c r="AH45"/>
  <c r="AG45"/>
  <c r="CU45"/>
  <c r="AF45"/>
  <c r="CT45"/>
  <c r="S45"/>
  <c r="AE45"/>
  <c r="AD45"/>
  <c r="CR45"/>
  <c r="Q45"/>
  <c r="AC45"/>
  <c r="I45"/>
  <c r="D45"/>
  <c r="C45"/>
  <c r="GV44"/>
  <c r="HC44"/>
  <c r="GP44"/>
  <c r="GO44"/>
  <c r="GL44"/>
  <c r="FR44"/>
  <c r="CW44"/>
  <c r="CV44"/>
  <c r="CS44"/>
  <c r="R44"/>
  <c r="AJ44"/>
  <c r="CX44"/>
  <c r="AI44"/>
  <c r="AH44"/>
  <c r="AG44"/>
  <c r="CU44"/>
  <c r="AF44"/>
  <c r="CT44"/>
  <c r="AE44"/>
  <c r="AD44"/>
  <c r="CR44"/>
  <c r="AC44"/>
  <c r="CQ44"/>
  <c r="I44"/>
  <c r="D44"/>
  <c r="C44"/>
  <c r="GV43"/>
  <c r="HC43"/>
  <c r="GX43"/>
  <c r="GP43"/>
  <c r="GO43"/>
  <c r="GL43"/>
  <c r="FR43"/>
  <c r="CV43"/>
  <c r="U43"/>
  <c r="AJ43"/>
  <c r="CX43"/>
  <c r="W43"/>
  <c r="AI43"/>
  <c r="CW43"/>
  <c r="AH43"/>
  <c r="AG43"/>
  <c r="CU43"/>
  <c r="T43"/>
  <c r="AF43"/>
  <c r="CT43"/>
  <c r="S43"/>
  <c r="K83" i="2"/>
  <c r="AE43" i="3"/>
  <c r="AC43"/>
  <c r="CQ43"/>
  <c r="P43"/>
  <c r="K85" i="2"/>
  <c r="I43" i="3"/>
  <c r="D43"/>
  <c r="C43"/>
  <c r="GV42"/>
  <c r="HC42"/>
  <c r="GP42"/>
  <c r="GO42"/>
  <c r="GL42"/>
  <c r="FR42"/>
  <c r="CX42"/>
  <c r="W42"/>
  <c r="CW42"/>
  <c r="CT42"/>
  <c r="S42"/>
  <c r="AJ42"/>
  <c r="AI42"/>
  <c r="AH42"/>
  <c r="CV42"/>
  <c r="AG42"/>
  <c r="CU42"/>
  <c r="T42"/>
  <c r="AF42"/>
  <c r="AE42"/>
  <c r="CS42"/>
  <c r="AC42"/>
  <c r="I42"/>
  <c r="D42"/>
  <c r="C42"/>
  <c r="GV41"/>
  <c r="HC41"/>
  <c r="GP41"/>
  <c r="GO41"/>
  <c r="GL41"/>
  <c r="FR41"/>
  <c r="CW41"/>
  <c r="CT41"/>
  <c r="AJ41"/>
  <c r="CX41"/>
  <c r="AI41"/>
  <c r="AH41"/>
  <c r="CV41"/>
  <c r="AG41"/>
  <c r="CU41"/>
  <c r="AF41"/>
  <c r="AE41"/>
  <c r="AD41"/>
  <c r="CR41"/>
  <c r="AC41"/>
  <c r="GV40"/>
  <c r="HC40"/>
  <c r="GP40"/>
  <c r="GO40"/>
  <c r="GL40"/>
  <c r="FR40"/>
  <c r="CW40"/>
  <c r="CU40"/>
  <c r="CS40"/>
  <c r="AJ40"/>
  <c r="CX40"/>
  <c r="AI40"/>
  <c r="AH40"/>
  <c r="CV40"/>
  <c r="AG40"/>
  <c r="AF40"/>
  <c r="CT40"/>
  <c r="AE40"/>
  <c r="AD40"/>
  <c r="CR40"/>
  <c r="AC40"/>
  <c r="CQ40"/>
  <c r="GV39"/>
  <c r="HC39"/>
  <c r="GP39"/>
  <c r="GO39"/>
  <c r="GL39"/>
  <c r="FR39"/>
  <c r="CU39"/>
  <c r="CT39"/>
  <c r="AJ39"/>
  <c r="CX39"/>
  <c r="AI39"/>
  <c r="CW39"/>
  <c r="AH39"/>
  <c r="CV39"/>
  <c r="AG39"/>
  <c r="AF39"/>
  <c r="AE39"/>
  <c r="AC39"/>
  <c r="CQ39"/>
  <c r="GV38"/>
  <c r="HC38"/>
  <c r="GP38"/>
  <c r="GO38"/>
  <c r="GL38"/>
  <c r="FR38"/>
  <c r="CW38"/>
  <c r="CV38"/>
  <c r="CS38"/>
  <c r="AJ38"/>
  <c r="CX38"/>
  <c r="AI38"/>
  <c r="AH38"/>
  <c r="AG38"/>
  <c r="CU38"/>
  <c r="AF38"/>
  <c r="CT38"/>
  <c r="AE38"/>
  <c r="AD38"/>
  <c r="CR38"/>
  <c r="AC38"/>
  <c r="CQ38"/>
  <c r="GV37"/>
  <c r="HC37"/>
  <c r="GX37"/>
  <c r="GP37"/>
  <c r="GO37"/>
  <c r="GL37"/>
  <c r="FR37"/>
  <c r="CW37"/>
  <c r="CT37"/>
  <c r="S37"/>
  <c r="AJ37"/>
  <c r="CX37"/>
  <c r="W37"/>
  <c r="AI37"/>
  <c r="AH37"/>
  <c r="CV37"/>
  <c r="AG37"/>
  <c r="CU37"/>
  <c r="AF37"/>
  <c r="AE37"/>
  <c r="AD37"/>
  <c r="CR37"/>
  <c r="Q37"/>
  <c r="AC37"/>
  <c r="I37"/>
  <c r="D37"/>
  <c r="C37"/>
  <c r="GV36"/>
  <c r="HC36"/>
  <c r="GP36"/>
  <c r="GO36"/>
  <c r="GL36"/>
  <c r="FR36"/>
  <c r="CV36"/>
  <c r="AJ36"/>
  <c r="CX36"/>
  <c r="AI36"/>
  <c r="CW36"/>
  <c r="AH36"/>
  <c r="AG36"/>
  <c r="CU36"/>
  <c r="AF36"/>
  <c r="CT36"/>
  <c r="AE36"/>
  <c r="AD36"/>
  <c r="CR36"/>
  <c r="AC36"/>
  <c r="CQ36"/>
  <c r="I36"/>
  <c r="D36"/>
  <c r="C36"/>
  <c r="GV35"/>
  <c r="HC35"/>
  <c r="GP35"/>
  <c r="GO35"/>
  <c r="GL35"/>
  <c r="FR35"/>
  <c r="CV35"/>
  <c r="CQ35"/>
  <c r="P35"/>
  <c r="K66" i="2"/>
  <c r="AJ35" i="3"/>
  <c r="CX35"/>
  <c r="AI35"/>
  <c r="CW35"/>
  <c r="V35"/>
  <c r="AH35"/>
  <c r="AG35"/>
  <c r="CU35"/>
  <c r="T35"/>
  <c r="AF35"/>
  <c r="CT35"/>
  <c r="AE35"/>
  <c r="AC35"/>
  <c r="U35"/>
  <c r="I35"/>
  <c r="D35"/>
  <c r="C35"/>
  <c r="GV34"/>
  <c r="HC34"/>
  <c r="GX34"/>
  <c r="GP34"/>
  <c r="GO34"/>
  <c r="GL34"/>
  <c r="FR34"/>
  <c r="AJ34"/>
  <c r="CX34"/>
  <c r="W34"/>
  <c r="AI34"/>
  <c r="CW34"/>
  <c r="AH34"/>
  <c r="CV34"/>
  <c r="U34"/>
  <c r="AG34"/>
  <c r="CU34"/>
  <c r="T34"/>
  <c r="AF34"/>
  <c r="CT34"/>
  <c r="S34"/>
  <c r="AE34"/>
  <c r="CS34"/>
  <c r="AD34"/>
  <c r="CR34"/>
  <c r="Q34"/>
  <c r="AC34"/>
  <c r="I34"/>
  <c r="D34"/>
  <c r="C34"/>
  <c r="HC33"/>
  <c r="GX33"/>
  <c r="GV33"/>
  <c r="GP33"/>
  <c r="GO33"/>
  <c r="GL33"/>
  <c r="FR33"/>
  <c r="CS33"/>
  <c r="AJ33"/>
  <c r="CX33"/>
  <c r="W33"/>
  <c r="AI33"/>
  <c r="CW33"/>
  <c r="AH33"/>
  <c r="CV33"/>
  <c r="U33"/>
  <c r="AG33"/>
  <c r="CU33"/>
  <c r="T33"/>
  <c r="AF33"/>
  <c r="CT33"/>
  <c r="S33"/>
  <c r="K55" i="2"/>
  <c r="AE33" i="3"/>
  <c r="AD33"/>
  <c r="CR33"/>
  <c r="Q33"/>
  <c r="AC33"/>
  <c r="I33"/>
  <c r="D33"/>
  <c r="C33"/>
  <c r="HC32"/>
  <c r="GV32"/>
  <c r="GP32"/>
  <c r="GO32"/>
  <c r="GL32"/>
  <c r="FR32"/>
  <c r="CS32"/>
  <c r="AJ32"/>
  <c r="CX32"/>
  <c r="AI32"/>
  <c r="CW32"/>
  <c r="V32"/>
  <c r="AH32"/>
  <c r="CV32"/>
  <c r="AG32"/>
  <c r="CU32"/>
  <c r="AF32"/>
  <c r="CT32"/>
  <c r="AE32"/>
  <c r="AD32"/>
  <c r="CR32"/>
  <c r="AC32"/>
  <c r="CQ32"/>
  <c r="I32"/>
  <c r="D32"/>
  <c r="C32"/>
  <c r="GV31"/>
  <c r="HC31"/>
  <c r="GP31"/>
  <c r="GO31"/>
  <c r="GL31"/>
  <c r="FR31"/>
  <c r="CV31"/>
  <c r="CQ31"/>
  <c r="AJ31"/>
  <c r="CX31"/>
  <c r="AI31"/>
  <c r="CW31"/>
  <c r="AH31"/>
  <c r="AG31"/>
  <c r="CU31"/>
  <c r="AF31"/>
  <c r="CT31"/>
  <c r="AE31"/>
  <c r="AC31"/>
  <c r="HC30"/>
  <c r="GV30"/>
  <c r="GP30"/>
  <c r="GO30"/>
  <c r="GL30"/>
  <c r="FR30"/>
  <c r="AJ30"/>
  <c r="CX30"/>
  <c r="AI30"/>
  <c r="CW30"/>
  <c r="V30"/>
  <c r="AH30"/>
  <c r="CV30"/>
  <c r="AG30"/>
  <c r="CU30"/>
  <c r="AF30"/>
  <c r="CT30"/>
  <c r="AE30"/>
  <c r="AD30"/>
  <c r="CR30"/>
  <c r="AC30"/>
  <c r="CQ30"/>
  <c r="I30"/>
  <c r="GV29"/>
  <c r="HC29"/>
  <c r="GP29"/>
  <c r="GO29"/>
  <c r="GL29"/>
  <c r="FR29"/>
  <c r="CX29"/>
  <c r="CW29"/>
  <c r="CT29"/>
  <c r="CS29"/>
  <c r="AJ29"/>
  <c r="AI29"/>
  <c r="AH29"/>
  <c r="CV29"/>
  <c r="AG29"/>
  <c r="CU29"/>
  <c r="AF29"/>
  <c r="AE29"/>
  <c r="AD29"/>
  <c r="CR29"/>
  <c r="AC29"/>
  <c r="GV28"/>
  <c r="HC28"/>
  <c r="GP28"/>
  <c r="GO28"/>
  <c r="GL28"/>
  <c r="FR28"/>
  <c r="CX28"/>
  <c r="AJ28"/>
  <c r="AI28"/>
  <c r="CW28"/>
  <c r="AH28"/>
  <c r="CV28"/>
  <c r="AG28"/>
  <c r="CU28"/>
  <c r="AF28"/>
  <c r="CT28"/>
  <c r="AE28"/>
  <c r="CS28"/>
  <c r="AD28"/>
  <c r="CR28"/>
  <c r="AC28"/>
  <c r="CQ28"/>
  <c r="GV27"/>
  <c r="HC27"/>
  <c r="GX27"/>
  <c r="GP27"/>
  <c r="GO27"/>
  <c r="GL27"/>
  <c r="FR27"/>
  <c r="AJ27"/>
  <c r="CX27"/>
  <c r="W27"/>
  <c r="AI27"/>
  <c r="CW27"/>
  <c r="AH27"/>
  <c r="CV27"/>
  <c r="U27"/>
  <c r="AG27"/>
  <c r="CU27"/>
  <c r="T27"/>
  <c r="AF27"/>
  <c r="CT27"/>
  <c r="S27"/>
  <c r="AE27"/>
  <c r="AC27"/>
  <c r="CQ27"/>
  <c r="P27"/>
  <c r="K47" i="2"/>
  <c r="I27" i="3"/>
  <c r="I29"/>
  <c r="D27"/>
  <c r="C27"/>
  <c r="GV26"/>
  <c r="HC26"/>
  <c r="GP26"/>
  <c r="GO26"/>
  <c r="GL26"/>
  <c r="FR26"/>
  <c r="CX26"/>
  <c r="W26"/>
  <c r="CU26"/>
  <c r="T26"/>
  <c r="CT26"/>
  <c r="S26"/>
  <c r="AJ26"/>
  <c r="AI26"/>
  <c r="CW26"/>
  <c r="V26"/>
  <c r="AH26"/>
  <c r="CV26"/>
  <c r="U26"/>
  <c r="AG26"/>
  <c r="AF26"/>
  <c r="AE26"/>
  <c r="CS26"/>
  <c r="R26"/>
  <c r="AD26"/>
  <c r="CR26"/>
  <c r="Q26"/>
  <c r="AC26"/>
  <c r="I26"/>
  <c r="D26"/>
  <c r="C26"/>
  <c r="HC25"/>
  <c r="GV25"/>
  <c r="GP25"/>
  <c r="GO25"/>
  <c r="GL25"/>
  <c r="FR25"/>
  <c r="CW25"/>
  <c r="CT25"/>
  <c r="CS25"/>
  <c r="R25"/>
  <c r="AJ25"/>
  <c r="CX25"/>
  <c r="AI25"/>
  <c r="AH25"/>
  <c r="CV25"/>
  <c r="U25"/>
  <c r="AG25"/>
  <c r="CU25"/>
  <c r="AF25"/>
  <c r="AE25"/>
  <c r="AD25"/>
  <c r="CR25"/>
  <c r="AC25"/>
  <c r="CQ25"/>
  <c r="P25"/>
  <c r="S25"/>
  <c r="I25"/>
  <c r="D25"/>
  <c r="C25"/>
  <c r="HC24"/>
  <c r="GV24"/>
  <c r="GP24"/>
  <c r="GO24"/>
  <c r="GL24"/>
  <c r="FR24"/>
  <c r="CV24"/>
  <c r="AJ24"/>
  <c r="CX24"/>
  <c r="AI24"/>
  <c r="CW24"/>
  <c r="V24"/>
  <c r="AH24"/>
  <c r="AG24"/>
  <c r="CU24"/>
  <c r="AF24"/>
  <c r="CT24"/>
  <c r="AE24"/>
  <c r="AD24"/>
  <c r="CR24"/>
  <c r="Q24"/>
  <c r="AC24"/>
  <c r="CQ24"/>
  <c r="I24"/>
  <c r="D24"/>
  <c r="C24"/>
  <c r="GX22"/>
  <c r="GW22"/>
  <c r="GV22"/>
  <c r="GU22"/>
  <c r="GT22"/>
  <c r="GS22"/>
  <c r="GR22"/>
  <c r="GQ22"/>
  <c r="GP22"/>
  <c r="GO22"/>
  <c r="GN22"/>
  <c r="GM22"/>
  <c r="GL22"/>
  <c r="GK22"/>
  <c r="GJ22"/>
  <c r="GI22"/>
  <c r="GH22"/>
  <c r="GG22"/>
  <c r="GF22"/>
  <c r="GE22"/>
  <c r="GD22"/>
  <c r="GC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G22"/>
  <c r="EF22"/>
  <c r="EE22"/>
  <c r="DS22"/>
  <c r="DR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AO22"/>
  <c r="AN22"/>
  <c r="AM22"/>
  <c r="AA22"/>
  <c r="Z22"/>
  <c r="G22"/>
  <c r="F22"/>
  <c r="E22"/>
  <c r="D22"/>
  <c r="C22"/>
  <c r="B22"/>
  <c r="D20"/>
  <c r="GX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G18"/>
  <c r="EF18"/>
  <c r="EE18"/>
  <c r="ED18"/>
  <c r="EC18"/>
  <c r="EB18"/>
  <c r="EA18"/>
  <c r="DZ18"/>
  <c r="DY18"/>
  <c r="DX18"/>
  <c r="DW18"/>
  <c r="DV18"/>
  <c r="DU18"/>
  <c r="DT18"/>
  <c r="DS18"/>
  <c r="DR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C18"/>
  <c r="AO18"/>
  <c r="AN18"/>
  <c r="AM18"/>
  <c r="AL18"/>
  <c r="AK18"/>
  <c r="AJ18"/>
  <c r="AI18"/>
  <c r="AH18"/>
  <c r="AG18"/>
  <c r="AF18"/>
  <c r="AE18"/>
  <c r="AD18"/>
  <c r="AC18"/>
  <c r="AB18"/>
  <c r="AA18"/>
  <c r="Z18"/>
  <c r="G18"/>
  <c r="F18"/>
  <c r="E18"/>
  <c r="D18"/>
  <c r="C18"/>
  <c r="B18"/>
  <c r="D12"/>
  <c r="I348" i="2"/>
  <c r="D348"/>
  <c r="I345"/>
  <c r="D345"/>
  <c r="A339"/>
  <c r="Y337"/>
  <c r="X337"/>
  <c r="W337"/>
  <c r="L337"/>
  <c r="Q337"/>
  <c r="L336"/>
  <c r="G336"/>
  <c r="E336"/>
  <c r="J335"/>
  <c r="E335"/>
  <c r="J334"/>
  <c r="E334"/>
  <c r="K333"/>
  <c r="J333"/>
  <c r="H333"/>
  <c r="G333"/>
  <c r="F333"/>
  <c r="U332"/>
  <c r="H335"/>
  <c r="S332"/>
  <c r="H334"/>
  <c r="I332"/>
  <c r="F332"/>
  <c r="E332"/>
  <c r="D332"/>
  <c r="B332"/>
  <c r="A332"/>
  <c r="Z331"/>
  <c r="Y331"/>
  <c r="X331"/>
  <c r="L331"/>
  <c r="Q331"/>
  <c r="Z330"/>
  <c r="Y330"/>
  <c r="X330"/>
  <c r="U330"/>
  <c r="S330"/>
  <c r="J330"/>
  <c r="F330"/>
  <c r="E330"/>
  <c r="D330"/>
  <c r="B330"/>
  <c r="A330"/>
  <c r="Z329"/>
  <c r="Y329"/>
  <c r="X329"/>
  <c r="U329"/>
  <c r="S329"/>
  <c r="J329"/>
  <c r="F329"/>
  <c r="E329"/>
  <c r="D329"/>
  <c r="B329"/>
  <c r="A329"/>
  <c r="L328"/>
  <c r="G328"/>
  <c r="E328"/>
  <c r="J327"/>
  <c r="E327"/>
  <c r="J326"/>
  <c r="E326"/>
  <c r="J325"/>
  <c r="H325"/>
  <c r="G325"/>
  <c r="F325"/>
  <c r="K324"/>
  <c r="J324"/>
  <c r="H324"/>
  <c r="G324"/>
  <c r="F324"/>
  <c r="K323"/>
  <c r="J323"/>
  <c r="H323"/>
  <c r="G323"/>
  <c r="F323"/>
  <c r="U322"/>
  <c r="S322"/>
  <c r="I322"/>
  <c r="F322"/>
  <c r="E322"/>
  <c r="D322"/>
  <c r="C322"/>
  <c r="B322"/>
  <c r="A322"/>
  <c r="Z321"/>
  <c r="Y321"/>
  <c r="X321"/>
  <c r="L321"/>
  <c r="Q321"/>
  <c r="L320"/>
  <c r="G320"/>
  <c r="E320"/>
  <c r="J319"/>
  <c r="E319"/>
  <c r="J318"/>
  <c r="E318"/>
  <c r="J317"/>
  <c r="G317"/>
  <c r="F317"/>
  <c r="K316"/>
  <c r="J316"/>
  <c r="H316"/>
  <c r="R316"/>
  <c r="G316"/>
  <c r="F316"/>
  <c r="U315"/>
  <c r="H319"/>
  <c r="S315"/>
  <c r="H318"/>
  <c r="I315"/>
  <c r="F315"/>
  <c r="E315"/>
  <c r="D315"/>
  <c r="C315"/>
  <c r="B315"/>
  <c r="A315"/>
  <c r="Z314"/>
  <c r="Y314"/>
  <c r="W314"/>
  <c r="L314"/>
  <c r="Q314"/>
  <c r="Z313"/>
  <c r="Y313"/>
  <c r="W313"/>
  <c r="U313"/>
  <c r="S313"/>
  <c r="J313"/>
  <c r="H313"/>
  <c r="X313"/>
  <c r="F313"/>
  <c r="E313"/>
  <c r="D313"/>
  <c r="B313"/>
  <c r="A313"/>
  <c r="Z312"/>
  <c r="Y312"/>
  <c r="W312"/>
  <c r="U312"/>
  <c r="S312"/>
  <c r="J312"/>
  <c r="F312"/>
  <c r="E312"/>
  <c r="D312"/>
  <c r="B312"/>
  <c r="A312"/>
  <c r="Z311"/>
  <c r="Y311"/>
  <c r="W311"/>
  <c r="U311"/>
  <c r="S311"/>
  <c r="J311"/>
  <c r="F311"/>
  <c r="E311"/>
  <c r="D311"/>
  <c r="B311"/>
  <c r="A311"/>
  <c r="L310"/>
  <c r="G310"/>
  <c r="E310"/>
  <c r="J309"/>
  <c r="E309"/>
  <c r="J308"/>
  <c r="E308"/>
  <c r="K307"/>
  <c r="J307"/>
  <c r="H307"/>
  <c r="G307"/>
  <c r="F307"/>
  <c r="J306"/>
  <c r="G306"/>
  <c r="F306"/>
  <c r="K305"/>
  <c r="J305"/>
  <c r="H305"/>
  <c r="G305"/>
  <c r="F305"/>
  <c r="U304"/>
  <c r="S304"/>
  <c r="I304"/>
  <c r="F304"/>
  <c r="E304"/>
  <c r="D304"/>
  <c r="C304"/>
  <c r="B304"/>
  <c r="A304"/>
  <c r="Z303"/>
  <c r="Y303"/>
  <c r="W303"/>
  <c r="L303"/>
  <c r="Q303"/>
  <c r="L302"/>
  <c r="G302"/>
  <c r="E302"/>
  <c r="J301"/>
  <c r="E301"/>
  <c r="J300"/>
  <c r="E300"/>
  <c r="J299"/>
  <c r="G299"/>
  <c r="F299"/>
  <c r="H298"/>
  <c r="R298"/>
  <c r="K298"/>
  <c r="J298"/>
  <c r="G298"/>
  <c r="F298"/>
  <c r="U297"/>
  <c r="H301"/>
  <c r="S297"/>
  <c r="H300"/>
  <c r="I297"/>
  <c r="F297"/>
  <c r="E297"/>
  <c r="D297"/>
  <c r="C297"/>
  <c r="B297"/>
  <c r="A297"/>
  <c r="Z296"/>
  <c r="Y296"/>
  <c r="W296"/>
  <c r="L296"/>
  <c r="Q296"/>
  <c r="Z295"/>
  <c r="Y295"/>
  <c r="W295"/>
  <c r="U295"/>
  <c r="S295"/>
  <c r="J295"/>
  <c r="F295"/>
  <c r="E295"/>
  <c r="D295"/>
  <c r="B295"/>
  <c r="A295"/>
  <c r="Z294"/>
  <c r="Y294"/>
  <c r="W294"/>
  <c r="U294"/>
  <c r="S294"/>
  <c r="J294"/>
  <c r="F294"/>
  <c r="E294"/>
  <c r="D294"/>
  <c r="B294"/>
  <c r="A294"/>
  <c r="Z293"/>
  <c r="Y293"/>
  <c r="W293"/>
  <c r="U293"/>
  <c r="S293"/>
  <c r="J293"/>
  <c r="F293"/>
  <c r="E293"/>
  <c r="D293"/>
  <c r="B293"/>
  <c r="A293"/>
  <c r="L292"/>
  <c r="G292"/>
  <c r="E292"/>
  <c r="J291"/>
  <c r="E291"/>
  <c r="J290"/>
  <c r="E290"/>
  <c r="J289"/>
  <c r="H289"/>
  <c r="G289"/>
  <c r="F289"/>
  <c r="J288"/>
  <c r="G288"/>
  <c r="F288"/>
  <c r="K287"/>
  <c r="J287"/>
  <c r="H287"/>
  <c r="R287"/>
  <c r="G287"/>
  <c r="F287"/>
  <c r="U286"/>
  <c r="S286"/>
  <c r="I286"/>
  <c r="F286"/>
  <c r="E286"/>
  <c r="D286"/>
  <c r="C286"/>
  <c r="B286"/>
  <c r="A286"/>
  <c r="Z285"/>
  <c r="Y285"/>
  <c r="W285"/>
  <c r="L285"/>
  <c r="Q285"/>
  <c r="L284"/>
  <c r="G284"/>
  <c r="E284"/>
  <c r="J283"/>
  <c r="E283"/>
  <c r="J282"/>
  <c r="E282"/>
  <c r="J281"/>
  <c r="G281"/>
  <c r="F281"/>
  <c r="K280"/>
  <c r="J280"/>
  <c r="H280"/>
  <c r="G280"/>
  <c r="F280"/>
  <c r="U279"/>
  <c r="H283"/>
  <c r="S279"/>
  <c r="H282"/>
  <c r="I279"/>
  <c r="F279"/>
  <c r="E279"/>
  <c r="D279"/>
  <c r="C279"/>
  <c r="B279"/>
  <c r="A279"/>
  <c r="Z278"/>
  <c r="Y278"/>
  <c r="X278"/>
  <c r="L278"/>
  <c r="Q278"/>
  <c r="Z277"/>
  <c r="Y277"/>
  <c r="X277"/>
  <c r="U277"/>
  <c r="S277"/>
  <c r="J277"/>
  <c r="H277"/>
  <c r="W277"/>
  <c r="F277"/>
  <c r="E277"/>
  <c r="D277"/>
  <c r="B277"/>
  <c r="A277"/>
  <c r="L276"/>
  <c r="G276"/>
  <c r="E276"/>
  <c r="J275"/>
  <c r="E275"/>
  <c r="J274"/>
  <c r="E274"/>
  <c r="K273"/>
  <c r="J273"/>
  <c r="H273"/>
  <c r="G273"/>
  <c r="F273"/>
  <c r="K272"/>
  <c r="J272"/>
  <c r="H272"/>
  <c r="G272"/>
  <c r="F272"/>
  <c r="K271"/>
  <c r="J271"/>
  <c r="H271"/>
  <c r="G271"/>
  <c r="F271"/>
  <c r="U270"/>
  <c r="H275"/>
  <c r="S270"/>
  <c r="H274"/>
  <c r="I270"/>
  <c r="F270"/>
  <c r="E270"/>
  <c r="D270"/>
  <c r="C270"/>
  <c r="B270"/>
  <c r="A270"/>
  <c r="Z269"/>
  <c r="Y269"/>
  <c r="X269"/>
  <c r="L269"/>
  <c r="Q269"/>
  <c r="Z268"/>
  <c r="Y268"/>
  <c r="X268"/>
  <c r="U268"/>
  <c r="S268"/>
  <c r="J268"/>
  <c r="H268"/>
  <c r="W268"/>
  <c r="F268"/>
  <c r="E268"/>
  <c r="D268"/>
  <c r="B268"/>
  <c r="A268"/>
  <c r="Z267"/>
  <c r="Y267"/>
  <c r="X267"/>
  <c r="H267"/>
  <c r="W267"/>
  <c r="U267"/>
  <c r="S267"/>
  <c r="J267"/>
  <c r="F267"/>
  <c r="E267"/>
  <c r="D267"/>
  <c r="C267"/>
  <c r="B267"/>
  <c r="A267"/>
  <c r="L266"/>
  <c r="G266"/>
  <c r="E266"/>
  <c r="J265"/>
  <c r="E265"/>
  <c r="J264"/>
  <c r="E264"/>
  <c r="K263"/>
  <c r="J263"/>
  <c r="H263"/>
  <c r="G263"/>
  <c r="F263"/>
  <c r="K262"/>
  <c r="J262"/>
  <c r="H262"/>
  <c r="R262"/>
  <c r="G262"/>
  <c r="F262"/>
  <c r="K261"/>
  <c r="J261"/>
  <c r="H261"/>
  <c r="G261"/>
  <c r="F261"/>
  <c r="K260"/>
  <c r="J260"/>
  <c r="H260"/>
  <c r="R260"/>
  <c r="G260"/>
  <c r="F260"/>
  <c r="U259"/>
  <c r="S259"/>
  <c r="I259"/>
  <c r="F259"/>
  <c r="E259"/>
  <c r="D259"/>
  <c r="C259"/>
  <c r="B259"/>
  <c r="A259"/>
  <c r="Z258"/>
  <c r="Y258"/>
  <c r="X258"/>
  <c r="L258"/>
  <c r="Q258"/>
  <c r="L257"/>
  <c r="G257"/>
  <c r="E257"/>
  <c r="J256"/>
  <c r="E256"/>
  <c r="J255"/>
  <c r="E255"/>
  <c r="J254"/>
  <c r="H254"/>
  <c r="R254"/>
  <c r="G254"/>
  <c r="F254"/>
  <c r="K253"/>
  <c r="J253"/>
  <c r="H253"/>
  <c r="G253"/>
  <c r="F253"/>
  <c r="K252"/>
  <c r="J252"/>
  <c r="H252"/>
  <c r="R252"/>
  <c r="G252"/>
  <c r="F252"/>
  <c r="U251"/>
  <c r="H256"/>
  <c r="S251"/>
  <c r="H255"/>
  <c r="I251"/>
  <c r="F251"/>
  <c r="E251"/>
  <c r="D251"/>
  <c r="C251"/>
  <c r="B251"/>
  <c r="A251"/>
  <c r="Z250"/>
  <c r="Y250"/>
  <c r="X250"/>
  <c r="L250"/>
  <c r="Q250"/>
  <c r="Z249"/>
  <c r="Y249"/>
  <c r="X249"/>
  <c r="U249"/>
  <c r="S249"/>
  <c r="J249"/>
  <c r="H249"/>
  <c r="W249"/>
  <c r="F249"/>
  <c r="E249"/>
  <c r="D249"/>
  <c r="B249"/>
  <c r="A249"/>
  <c r="Z248"/>
  <c r="Y248"/>
  <c r="X248"/>
  <c r="V248"/>
  <c r="U248"/>
  <c r="S248"/>
  <c r="J248"/>
  <c r="F248"/>
  <c r="E248"/>
  <c r="D248"/>
  <c r="B248"/>
  <c r="A248"/>
  <c r="Z247"/>
  <c r="Y247"/>
  <c r="X247"/>
  <c r="U247"/>
  <c r="S247"/>
  <c r="J247"/>
  <c r="H247"/>
  <c r="W247"/>
  <c r="F247"/>
  <c r="E247"/>
  <c r="D247"/>
  <c r="B247"/>
  <c r="A247"/>
  <c r="Z246"/>
  <c r="Y246"/>
  <c r="X246"/>
  <c r="V246"/>
  <c r="U246"/>
  <c r="S246"/>
  <c r="J246"/>
  <c r="F246"/>
  <c r="E246"/>
  <c r="D246"/>
  <c r="B246"/>
  <c r="A246"/>
  <c r="L245"/>
  <c r="G245"/>
  <c r="E245"/>
  <c r="J244"/>
  <c r="E244"/>
  <c r="J243"/>
  <c r="E243"/>
  <c r="K242"/>
  <c r="J242"/>
  <c r="H242"/>
  <c r="G242"/>
  <c r="F242"/>
  <c r="K241"/>
  <c r="J241"/>
  <c r="H241"/>
  <c r="G241"/>
  <c r="F241"/>
  <c r="K240"/>
  <c r="J240"/>
  <c r="H240"/>
  <c r="G240"/>
  <c r="F240"/>
  <c r="U239"/>
  <c r="S239"/>
  <c r="I239"/>
  <c r="F239"/>
  <c r="E239"/>
  <c r="D239"/>
  <c r="C239"/>
  <c r="B239"/>
  <c r="A239"/>
  <c r="Z238"/>
  <c r="Y238"/>
  <c r="X238"/>
  <c r="L238"/>
  <c r="Q238"/>
  <c r="L237"/>
  <c r="G237"/>
  <c r="E237"/>
  <c r="J236"/>
  <c r="E236"/>
  <c r="J235"/>
  <c r="E235"/>
  <c r="K234"/>
  <c r="J234"/>
  <c r="H234"/>
  <c r="G234"/>
  <c r="F234"/>
  <c r="K233"/>
  <c r="J233"/>
  <c r="H233"/>
  <c r="R233"/>
  <c r="G233"/>
  <c r="F233"/>
  <c r="U232"/>
  <c r="H236"/>
  <c r="S232"/>
  <c r="H235"/>
  <c r="I232"/>
  <c r="F232"/>
  <c r="E232"/>
  <c r="D232"/>
  <c r="C232"/>
  <c r="B232"/>
  <c r="A232"/>
  <c r="Z231"/>
  <c r="Y231"/>
  <c r="X231"/>
  <c r="L231"/>
  <c r="Q231"/>
  <c r="Z230"/>
  <c r="Y230"/>
  <c r="X230"/>
  <c r="J230"/>
  <c r="F230"/>
  <c r="D230"/>
  <c r="B230"/>
  <c r="A230"/>
  <c r="Z229"/>
  <c r="Y229"/>
  <c r="X229"/>
  <c r="J229"/>
  <c r="F229"/>
  <c r="D229"/>
  <c r="C229"/>
  <c r="B229"/>
  <c r="A229"/>
  <c r="L228"/>
  <c r="G228"/>
  <c r="E228"/>
  <c r="J227"/>
  <c r="E227"/>
  <c r="J226"/>
  <c r="E226"/>
  <c r="J225"/>
  <c r="H225"/>
  <c r="G225"/>
  <c r="F225"/>
  <c r="J224"/>
  <c r="G224"/>
  <c r="F224"/>
  <c r="K223"/>
  <c r="J223"/>
  <c r="H223"/>
  <c r="R223"/>
  <c r="G223"/>
  <c r="F223"/>
  <c r="U222"/>
  <c r="S222"/>
  <c r="I222"/>
  <c r="F222"/>
  <c r="E222"/>
  <c r="D222"/>
  <c r="C222"/>
  <c r="B222"/>
  <c r="A222"/>
  <c r="Z221"/>
  <c r="Y221"/>
  <c r="X221"/>
  <c r="L221"/>
  <c r="Q221"/>
  <c r="Z220"/>
  <c r="Y220"/>
  <c r="X220"/>
  <c r="U220"/>
  <c r="S220"/>
  <c r="J220"/>
  <c r="H220"/>
  <c r="W220"/>
  <c r="F220"/>
  <c r="E220"/>
  <c r="D220"/>
  <c r="B220"/>
  <c r="A220"/>
  <c r="Z219"/>
  <c r="Y219"/>
  <c r="X219"/>
  <c r="U219"/>
  <c r="S219"/>
  <c r="J219"/>
  <c r="F219"/>
  <c r="E219"/>
  <c r="D219"/>
  <c r="C219"/>
  <c r="B219"/>
  <c r="A219"/>
  <c r="L218"/>
  <c r="G218"/>
  <c r="E218"/>
  <c r="J217"/>
  <c r="E217"/>
  <c r="J216"/>
  <c r="E216"/>
  <c r="K215"/>
  <c r="J215"/>
  <c r="H215"/>
  <c r="G215"/>
  <c r="F215"/>
  <c r="K214"/>
  <c r="J214"/>
  <c r="H214"/>
  <c r="G214"/>
  <c r="F214"/>
  <c r="U213"/>
  <c r="H217"/>
  <c r="S213"/>
  <c r="I213"/>
  <c r="F213"/>
  <c r="E213"/>
  <c r="D213"/>
  <c r="B213"/>
  <c r="A213"/>
  <c r="Z212"/>
  <c r="Y212"/>
  <c r="X212"/>
  <c r="L212"/>
  <c r="Q212"/>
  <c r="L211"/>
  <c r="G211"/>
  <c r="E211"/>
  <c r="J210"/>
  <c r="E210"/>
  <c r="J209"/>
  <c r="E209"/>
  <c r="H208"/>
  <c r="R208"/>
  <c r="K208"/>
  <c r="J208"/>
  <c r="G208"/>
  <c r="F208"/>
  <c r="U207"/>
  <c r="H210"/>
  <c r="S207"/>
  <c r="H209"/>
  <c r="I207"/>
  <c r="F207"/>
  <c r="E207"/>
  <c r="D207"/>
  <c r="B207"/>
  <c r="A207"/>
  <c r="Z206"/>
  <c r="Y206"/>
  <c r="X206"/>
  <c r="L206"/>
  <c r="Q206"/>
  <c r="Z205"/>
  <c r="Y205"/>
  <c r="X205"/>
  <c r="U205"/>
  <c r="S205"/>
  <c r="J205"/>
  <c r="H205"/>
  <c r="W205"/>
  <c r="F205"/>
  <c r="E205"/>
  <c r="D205"/>
  <c r="B205"/>
  <c r="A205"/>
  <c r="Z204"/>
  <c r="Y204"/>
  <c r="X204"/>
  <c r="U204"/>
  <c r="S204"/>
  <c r="J204"/>
  <c r="F204"/>
  <c r="E204"/>
  <c r="D204"/>
  <c r="C204"/>
  <c r="B204"/>
  <c r="A204"/>
  <c r="L203"/>
  <c r="G203"/>
  <c r="E203"/>
  <c r="J202"/>
  <c r="E202"/>
  <c r="J201"/>
  <c r="E201"/>
  <c r="K200"/>
  <c r="J200"/>
  <c r="H200"/>
  <c r="G200"/>
  <c r="F200"/>
  <c r="K199"/>
  <c r="J199"/>
  <c r="H199"/>
  <c r="R199"/>
  <c r="G199"/>
  <c r="F199"/>
  <c r="U198"/>
  <c r="H202"/>
  <c r="S198"/>
  <c r="I198"/>
  <c r="F198"/>
  <c r="E198"/>
  <c r="D198"/>
  <c r="C198"/>
  <c r="B198"/>
  <c r="A198"/>
  <c r="Z197"/>
  <c r="Y197"/>
  <c r="X197"/>
  <c r="L197"/>
  <c r="Q197"/>
  <c r="L196"/>
  <c r="G196"/>
  <c r="E196"/>
  <c r="J195"/>
  <c r="E195"/>
  <c r="J194"/>
  <c r="E194"/>
  <c r="K193"/>
  <c r="J193"/>
  <c r="H193"/>
  <c r="G193"/>
  <c r="F193"/>
  <c r="U192"/>
  <c r="H195"/>
  <c r="S192"/>
  <c r="H194"/>
  <c r="I192"/>
  <c r="F192"/>
  <c r="E192"/>
  <c r="D192"/>
  <c r="C192"/>
  <c r="B192"/>
  <c r="A192"/>
  <c r="Z191"/>
  <c r="Y191"/>
  <c r="X191"/>
  <c r="L191"/>
  <c r="Q191"/>
  <c r="Z190"/>
  <c r="Y190"/>
  <c r="X190"/>
  <c r="U190"/>
  <c r="S190"/>
  <c r="J190"/>
  <c r="H190"/>
  <c r="W190"/>
  <c r="F190"/>
  <c r="E190"/>
  <c r="D190"/>
  <c r="B190"/>
  <c r="A190"/>
  <c r="L189"/>
  <c r="G189"/>
  <c r="E189"/>
  <c r="J188"/>
  <c r="E188"/>
  <c r="J187"/>
  <c r="E187"/>
  <c r="J186"/>
  <c r="H186"/>
  <c r="G186"/>
  <c r="F186"/>
  <c r="J185"/>
  <c r="G185"/>
  <c r="F185"/>
  <c r="K184"/>
  <c r="J184"/>
  <c r="H184"/>
  <c r="G184"/>
  <c r="F184"/>
  <c r="V183"/>
  <c r="U183"/>
  <c r="S183"/>
  <c r="H187"/>
  <c r="I183"/>
  <c r="F183"/>
  <c r="E183"/>
  <c r="D183"/>
  <c r="C183"/>
  <c r="B183"/>
  <c r="A183"/>
  <c r="Z182"/>
  <c r="Y182"/>
  <c r="X182"/>
  <c r="L182"/>
  <c r="Q182"/>
  <c r="L181"/>
  <c r="G181"/>
  <c r="E181"/>
  <c r="J180"/>
  <c r="E180"/>
  <c r="J179"/>
  <c r="E179"/>
  <c r="J178"/>
  <c r="G178"/>
  <c r="F178"/>
  <c r="K177"/>
  <c r="J177"/>
  <c r="H177"/>
  <c r="R177"/>
  <c r="G177"/>
  <c r="F177"/>
  <c r="U176"/>
  <c r="H180"/>
  <c r="S176"/>
  <c r="H179"/>
  <c r="I176"/>
  <c r="F176"/>
  <c r="E176"/>
  <c r="D176"/>
  <c r="C176"/>
  <c r="B176"/>
  <c r="A176"/>
  <c r="Z175"/>
  <c r="Y175"/>
  <c r="X175"/>
  <c r="L175"/>
  <c r="Q175"/>
  <c r="Z174"/>
  <c r="Y174"/>
  <c r="X174"/>
  <c r="V174"/>
  <c r="U174"/>
  <c r="S174"/>
  <c r="J174"/>
  <c r="F174"/>
  <c r="E174"/>
  <c r="D174"/>
  <c r="B174"/>
  <c r="A174"/>
  <c r="Z173"/>
  <c r="Y173"/>
  <c r="X173"/>
  <c r="U173"/>
  <c r="S173"/>
  <c r="J173"/>
  <c r="H173"/>
  <c r="W173"/>
  <c r="F173"/>
  <c r="E173"/>
  <c r="D173"/>
  <c r="C173"/>
  <c r="B173"/>
  <c r="A173"/>
  <c r="L172"/>
  <c r="G172"/>
  <c r="E172"/>
  <c r="J171"/>
  <c r="E171"/>
  <c r="J170"/>
  <c r="E170"/>
  <c r="J169"/>
  <c r="H169"/>
  <c r="G169"/>
  <c r="F169"/>
  <c r="K168"/>
  <c r="J168"/>
  <c r="H168"/>
  <c r="R168"/>
  <c r="G168"/>
  <c r="F168"/>
  <c r="J167"/>
  <c r="G167"/>
  <c r="F167"/>
  <c r="J166"/>
  <c r="H166"/>
  <c r="G166"/>
  <c r="F166"/>
  <c r="U165"/>
  <c r="S165"/>
  <c r="H170"/>
  <c r="I165"/>
  <c r="F165"/>
  <c r="E165"/>
  <c r="D165"/>
  <c r="C165"/>
  <c r="B165"/>
  <c r="A165"/>
  <c r="Z164"/>
  <c r="Y164"/>
  <c r="X164"/>
  <c r="L164"/>
  <c r="Q164"/>
  <c r="L163"/>
  <c r="G163"/>
  <c r="E163"/>
  <c r="J162"/>
  <c r="E162"/>
  <c r="J161"/>
  <c r="E161"/>
  <c r="K160"/>
  <c r="J160"/>
  <c r="H160"/>
  <c r="R160"/>
  <c r="G160"/>
  <c r="F160"/>
  <c r="J159"/>
  <c r="G159"/>
  <c r="F159"/>
  <c r="J158"/>
  <c r="H158"/>
  <c r="R158"/>
  <c r="G158"/>
  <c r="F158"/>
  <c r="U157"/>
  <c r="H162"/>
  <c r="S157"/>
  <c r="H161"/>
  <c r="I157"/>
  <c r="F157"/>
  <c r="E157"/>
  <c r="D157"/>
  <c r="C157"/>
  <c r="B157"/>
  <c r="A157"/>
  <c r="Z156"/>
  <c r="Y156"/>
  <c r="X156"/>
  <c r="Z155"/>
  <c r="Y155"/>
  <c r="X155"/>
  <c r="J155"/>
  <c r="F155"/>
  <c r="D155"/>
  <c r="B155"/>
  <c r="A155"/>
  <c r="Z154"/>
  <c r="Y154"/>
  <c r="X154"/>
  <c r="J154"/>
  <c r="F154"/>
  <c r="D154"/>
  <c r="C154"/>
  <c r="B154"/>
  <c r="A154"/>
  <c r="Z153"/>
  <c r="Y153"/>
  <c r="X153"/>
  <c r="J153"/>
  <c r="F153"/>
  <c r="D153"/>
  <c r="C153"/>
  <c r="B153"/>
  <c r="A153"/>
  <c r="G152"/>
  <c r="E152"/>
  <c r="J151"/>
  <c r="E151"/>
  <c r="J150"/>
  <c r="E150"/>
  <c r="J149"/>
  <c r="H149"/>
  <c r="G149"/>
  <c r="F149"/>
  <c r="J148"/>
  <c r="H148"/>
  <c r="R148"/>
  <c r="G148"/>
  <c r="F148"/>
  <c r="J147"/>
  <c r="H147"/>
  <c r="G147"/>
  <c r="F147"/>
  <c r="J146"/>
  <c r="H146"/>
  <c r="R146"/>
  <c r="G146"/>
  <c r="F146"/>
  <c r="U145"/>
  <c r="S145"/>
  <c r="I145"/>
  <c r="F145"/>
  <c r="E145"/>
  <c r="D145"/>
  <c r="B145"/>
  <c r="A145"/>
  <c r="Z144"/>
  <c r="Y144"/>
  <c r="X144"/>
  <c r="G143"/>
  <c r="E143"/>
  <c r="J142"/>
  <c r="E142"/>
  <c r="J141"/>
  <c r="E141"/>
  <c r="J140"/>
  <c r="H140"/>
  <c r="R140"/>
  <c r="G140"/>
  <c r="F140"/>
  <c r="U139"/>
  <c r="H142"/>
  <c r="S139"/>
  <c r="H141"/>
  <c r="G144"/>
  <c r="O144"/>
  <c r="I139"/>
  <c r="F139"/>
  <c r="E139"/>
  <c r="D139"/>
  <c r="B139"/>
  <c r="A139"/>
  <c r="Z138"/>
  <c r="Y138"/>
  <c r="X138"/>
  <c r="U137"/>
  <c r="S137"/>
  <c r="J137"/>
  <c r="I137"/>
  <c r="H137"/>
  <c r="W138"/>
  <c r="G137"/>
  <c r="F137"/>
  <c r="E137"/>
  <c r="D137"/>
  <c r="B137"/>
  <c r="A137"/>
  <c r="Z136"/>
  <c r="Y136"/>
  <c r="X136"/>
  <c r="G135"/>
  <c r="E135"/>
  <c r="J134"/>
  <c r="E134"/>
  <c r="J133"/>
  <c r="E133"/>
  <c r="K132"/>
  <c r="J132"/>
  <c r="H132"/>
  <c r="G132"/>
  <c r="F132"/>
  <c r="J131"/>
  <c r="H131"/>
  <c r="R131"/>
  <c r="G131"/>
  <c r="F131"/>
  <c r="J130"/>
  <c r="G130"/>
  <c r="F130"/>
  <c r="K129"/>
  <c r="J129"/>
  <c r="H129"/>
  <c r="R129"/>
  <c r="G129"/>
  <c r="F129"/>
  <c r="U128"/>
  <c r="H134"/>
  <c r="S128"/>
  <c r="H133"/>
  <c r="I128"/>
  <c r="F128"/>
  <c r="E128"/>
  <c r="D128"/>
  <c r="C128"/>
  <c r="B128"/>
  <c r="A128"/>
  <c r="Z127"/>
  <c r="Y127"/>
  <c r="X127"/>
  <c r="Z126"/>
  <c r="Y126"/>
  <c r="X126"/>
  <c r="J126"/>
  <c r="F126"/>
  <c r="D126"/>
  <c r="B126"/>
  <c r="A126"/>
  <c r="Z125"/>
  <c r="Y125"/>
  <c r="X125"/>
  <c r="J125"/>
  <c r="F125"/>
  <c r="D125"/>
  <c r="C125"/>
  <c r="B125"/>
  <c r="A125"/>
  <c r="G124"/>
  <c r="E124"/>
  <c r="J123"/>
  <c r="E123"/>
  <c r="J122"/>
  <c r="E122"/>
  <c r="J121"/>
  <c r="H121"/>
  <c r="G121"/>
  <c r="F121"/>
  <c r="J120"/>
  <c r="G120"/>
  <c r="F120"/>
  <c r="J119"/>
  <c r="H119"/>
  <c r="R119"/>
  <c r="G119"/>
  <c r="F119"/>
  <c r="U118"/>
  <c r="S118"/>
  <c r="I118"/>
  <c r="F118"/>
  <c r="E118"/>
  <c r="D118"/>
  <c r="C118"/>
  <c r="B118"/>
  <c r="A118"/>
  <c r="Z117"/>
  <c r="Y117"/>
  <c r="X117"/>
  <c r="G116"/>
  <c r="E116"/>
  <c r="J115"/>
  <c r="E115"/>
  <c r="J114"/>
  <c r="E114"/>
  <c r="J113"/>
  <c r="H113"/>
  <c r="G113"/>
  <c r="F113"/>
  <c r="K112"/>
  <c r="J112"/>
  <c r="H112"/>
  <c r="G112"/>
  <c r="F112"/>
  <c r="J111"/>
  <c r="H111"/>
  <c r="G111"/>
  <c r="F111"/>
  <c r="U110"/>
  <c r="H115"/>
  <c r="S110"/>
  <c r="H114"/>
  <c r="I110"/>
  <c r="F110"/>
  <c r="E110"/>
  <c r="D110"/>
  <c r="C110"/>
  <c r="B110"/>
  <c r="A110"/>
  <c r="Z109"/>
  <c r="Y109"/>
  <c r="X109"/>
  <c r="G108"/>
  <c r="E108"/>
  <c r="J107"/>
  <c r="E107"/>
  <c r="J106"/>
  <c r="E106"/>
  <c r="G105"/>
  <c r="J104"/>
  <c r="G104"/>
  <c r="F104"/>
  <c r="J103"/>
  <c r="H103"/>
  <c r="G103"/>
  <c r="F103"/>
  <c r="U102"/>
  <c r="H107"/>
  <c r="S102"/>
  <c r="H106"/>
  <c r="I102"/>
  <c r="F102"/>
  <c r="E102"/>
  <c r="D102"/>
  <c r="B102"/>
  <c r="A102"/>
  <c r="Z101"/>
  <c r="Y101"/>
  <c r="X101"/>
  <c r="Z100"/>
  <c r="Y100"/>
  <c r="X100"/>
  <c r="J100"/>
  <c r="F100"/>
  <c r="D100"/>
  <c r="B100"/>
  <c r="A100"/>
  <c r="Z99"/>
  <c r="Y99"/>
  <c r="X99"/>
  <c r="J99"/>
  <c r="F99"/>
  <c r="D99"/>
  <c r="B99"/>
  <c r="A99"/>
  <c r="Z98"/>
  <c r="Y98"/>
  <c r="X98"/>
  <c r="J98"/>
  <c r="F98"/>
  <c r="D98"/>
  <c r="C98"/>
  <c r="B98"/>
  <c r="A98"/>
  <c r="G97"/>
  <c r="E97"/>
  <c r="J96"/>
  <c r="E96"/>
  <c r="J95"/>
  <c r="E95"/>
  <c r="J94"/>
  <c r="H94"/>
  <c r="G94"/>
  <c r="F94"/>
  <c r="J93"/>
  <c r="H93"/>
  <c r="R93"/>
  <c r="G93"/>
  <c r="F93"/>
  <c r="K92"/>
  <c r="J92"/>
  <c r="H92"/>
  <c r="G92"/>
  <c r="F92"/>
  <c r="H91"/>
  <c r="R91"/>
  <c r="J91"/>
  <c r="G91"/>
  <c r="F91"/>
  <c r="U90"/>
  <c r="S90"/>
  <c r="I90"/>
  <c r="F90"/>
  <c r="E90"/>
  <c r="D90"/>
  <c r="C90"/>
  <c r="B90"/>
  <c r="A90"/>
  <c r="Z89"/>
  <c r="Y89"/>
  <c r="X89"/>
  <c r="G88"/>
  <c r="E88"/>
  <c r="J87"/>
  <c r="E87"/>
  <c r="J86"/>
  <c r="E86"/>
  <c r="J85"/>
  <c r="H85"/>
  <c r="G85"/>
  <c r="F85"/>
  <c r="J84"/>
  <c r="G84"/>
  <c r="F84"/>
  <c r="J83"/>
  <c r="H83"/>
  <c r="R83"/>
  <c r="G83"/>
  <c r="F83"/>
  <c r="U82"/>
  <c r="H87"/>
  <c r="S82"/>
  <c r="H86"/>
  <c r="I82"/>
  <c r="F82"/>
  <c r="E82"/>
  <c r="D82"/>
  <c r="C82"/>
  <c r="B82"/>
  <c r="A82"/>
  <c r="Z81"/>
  <c r="Y81"/>
  <c r="X81"/>
  <c r="Z80"/>
  <c r="Y80"/>
  <c r="X80"/>
  <c r="J80"/>
  <c r="F80"/>
  <c r="D80"/>
  <c r="B80"/>
  <c r="A80"/>
  <c r="Z79"/>
  <c r="Y79"/>
  <c r="X79"/>
  <c r="J79"/>
  <c r="F79"/>
  <c r="D79"/>
  <c r="C79"/>
  <c r="B79"/>
  <c r="A79"/>
  <c r="G78"/>
  <c r="E78"/>
  <c r="J77"/>
  <c r="E77"/>
  <c r="J76"/>
  <c r="E76"/>
  <c r="J75"/>
  <c r="H75"/>
  <c r="G75"/>
  <c r="F75"/>
  <c r="J74"/>
  <c r="H74"/>
  <c r="R74"/>
  <c r="G74"/>
  <c r="F74"/>
  <c r="K73"/>
  <c r="J73"/>
  <c r="H73"/>
  <c r="G73"/>
  <c r="F73"/>
  <c r="J72"/>
  <c r="H72"/>
  <c r="G72"/>
  <c r="F72"/>
  <c r="U71"/>
  <c r="S71"/>
  <c r="I71"/>
  <c r="F71"/>
  <c r="E71"/>
  <c r="D71"/>
  <c r="C71"/>
  <c r="B71"/>
  <c r="A71"/>
  <c r="Z70"/>
  <c r="Y70"/>
  <c r="X70"/>
  <c r="L70"/>
  <c r="Q70"/>
  <c r="L69"/>
  <c r="G69"/>
  <c r="E69"/>
  <c r="J68"/>
  <c r="E68"/>
  <c r="J67"/>
  <c r="E67"/>
  <c r="J66"/>
  <c r="H66"/>
  <c r="G66"/>
  <c r="F66"/>
  <c r="J65"/>
  <c r="H65"/>
  <c r="R65"/>
  <c r="G65"/>
  <c r="F65"/>
  <c r="J64"/>
  <c r="G64"/>
  <c r="F64"/>
  <c r="J63"/>
  <c r="H63"/>
  <c r="G63"/>
  <c r="F63"/>
  <c r="U62"/>
  <c r="H68"/>
  <c r="S62"/>
  <c r="H67"/>
  <c r="I62"/>
  <c r="F62"/>
  <c r="E62"/>
  <c r="D62"/>
  <c r="C62"/>
  <c r="B62"/>
  <c r="A62"/>
  <c r="Z61"/>
  <c r="Y61"/>
  <c r="X61"/>
  <c r="L61"/>
  <c r="Q61"/>
  <c r="L60"/>
  <c r="G60"/>
  <c r="E60"/>
  <c r="J59"/>
  <c r="E59"/>
  <c r="J58"/>
  <c r="E58"/>
  <c r="J57"/>
  <c r="H57"/>
  <c r="G57"/>
  <c r="F57"/>
  <c r="K56"/>
  <c r="J56"/>
  <c r="H56"/>
  <c r="G56"/>
  <c r="F56"/>
  <c r="J55"/>
  <c r="H55"/>
  <c r="G55"/>
  <c r="F55"/>
  <c r="U54"/>
  <c r="H59"/>
  <c r="S54"/>
  <c r="H58"/>
  <c r="I54"/>
  <c r="F54"/>
  <c r="E54"/>
  <c r="D54"/>
  <c r="C54"/>
  <c r="B54"/>
  <c r="A54"/>
  <c r="Z53"/>
  <c r="Y53"/>
  <c r="X53"/>
  <c r="Z52"/>
  <c r="Y52"/>
  <c r="X52"/>
  <c r="J52"/>
  <c r="F52"/>
  <c r="D52"/>
  <c r="B52"/>
  <c r="A52"/>
  <c r="Z51"/>
  <c r="Y51"/>
  <c r="X51"/>
  <c r="J51"/>
  <c r="F51"/>
  <c r="D51"/>
  <c r="C51"/>
  <c r="B51"/>
  <c r="A51"/>
  <c r="G50"/>
  <c r="E50"/>
  <c r="J49"/>
  <c r="E49"/>
  <c r="J48"/>
  <c r="E48"/>
  <c r="J47"/>
  <c r="H47"/>
  <c r="G47"/>
  <c r="F47"/>
  <c r="J46"/>
  <c r="H46"/>
  <c r="R46"/>
  <c r="G46"/>
  <c r="F46"/>
  <c r="J45"/>
  <c r="G45"/>
  <c r="F45"/>
  <c r="K44"/>
  <c r="J44"/>
  <c r="H44"/>
  <c r="R44"/>
  <c r="G44"/>
  <c r="F44"/>
  <c r="U43"/>
  <c r="S43"/>
  <c r="I43"/>
  <c r="F43"/>
  <c r="E43"/>
  <c r="D43"/>
  <c r="C43"/>
  <c r="B43"/>
  <c r="A43"/>
  <c r="Z42"/>
  <c r="Y42"/>
  <c r="X42"/>
  <c r="L42"/>
  <c r="Q42"/>
  <c r="L41"/>
  <c r="G41"/>
  <c r="E41"/>
  <c r="J40"/>
  <c r="E40"/>
  <c r="J39"/>
  <c r="E39"/>
  <c r="K38"/>
  <c r="J38"/>
  <c r="H38"/>
  <c r="G38"/>
  <c r="F38"/>
  <c r="J37"/>
  <c r="H37"/>
  <c r="R37"/>
  <c r="G37"/>
  <c r="F37"/>
  <c r="J36"/>
  <c r="H36"/>
  <c r="G36"/>
  <c r="F36"/>
  <c r="K35"/>
  <c r="J35"/>
  <c r="H35"/>
  <c r="R35"/>
  <c r="G35"/>
  <c r="F35"/>
  <c r="U34"/>
  <c r="H40"/>
  <c r="S34"/>
  <c r="H39"/>
  <c r="I34"/>
  <c r="F34"/>
  <c r="E34"/>
  <c r="D34"/>
  <c r="C34"/>
  <c r="B34"/>
  <c r="A34"/>
  <c r="A33"/>
  <c r="D54" i="1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A20"/>
  <c r="A19"/>
  <c r="GX29" i="3"/>
  <c r="V59"/>
  <c r="U125" i="2"/>
  <c r="S125"/>
  <c r="H125"/>
  <c r="W125"/>
  <c r="W59" i="3"/>
  <c r="E125" i="2"/>
  <c r="S29" i="3"/>
  <c r="L156" i="2"/>
  <c r="Q156"/>
  <c r="L152"/>
  <c r="V60" i="3"/>
  <c r="GX60"/>
  <c r="L53" i="2"/>
  <c r="Q53"/>
  <c r="L50"/>
  <c r="L136"/>
  <c r="Q136"/>
  <c r="L135"/>
  <c r="CY34" i="3"/>
  <c r="X34"/>
  <c r="V29"/>
  <c r="H51" i="2"/>
  <c r="W51"/>
  <c r="E51"/>
  <c r="W29" i="3"/>
  <c r="U51" i="2"/>
  <c r="S51"/>
  <c r="CZ77" i="3"/>
  <c r="Y77"/>
  <c r="V157" i="2"/>
  <c r="K162"/>
  <c r="K158"/>
  <c r="U29" i="3"/>
  <c r="U42"/>
  <c r="CS46"/>
  <c r="CS50"/>
  <c r="U57"/>
  <c r="L124" i="2"/>
  <c r="AD58" i="3"/>
  <c r="CR58"/>
  <c r="R60"/>
  <c r="AB68"/>
  <c r="CQ68"/>
  <c r="P68"/>
  <c r="GX68"/>
  <c r="AB74"/>
  <c r="CQ74"/>
  <c r="U89"/>
  <c r="CQ96"/>
  <c r="P96"/>
  <c r="AB96"/>
  <c r="S97"/>
  <c r="Q104"/>
  <c r="P106"/>
  <c r="R106"/>
  <c r="H309" i="2"/>
  <c r="U24" i="3"/>
  <c r="U37"/>
  <c r="T45"/>
  <c r="U55"/>
  <c r="U56"/>
  <c r="Q67"/>
  <c r="Q68"/>
  <c r="S69"/>
  <c r="K146" i="2"/>
  <c r="P80" i="3"/>
  <c r="P81"/>
  <c r="T88"/>
  <c r="Q96"/>
  <c r="CR106"/>
  <c r="AB106"/>
  <c r="H291" i="2"/>
  <c r="W25" i="3"/>
  <c r="AB26"/>
  <c r="CQ26"/>
  <c r="P26"/>
  <c r="CP26"/>
  <c r="O26"/>
  <c r="GX26"/>
  <c r="V34"/>
  <c r="W35"/>
  <c r="GX35"/>
  <c r="CS37"/>
  <c r="CS41"/>
  <c r="V43"/>
  <c r="CS55"/>
  <c r="CS66"/>
  <c r="R68"/>
  <c r="CY68"/>
  <c r="X68"/>
  <c r="CS82"/>
  <c r="R82"/>
  <c r="CZ82"/>
  <c r="Y82"/>
  <c r="AD82"/>
  <c r="CR82"/>
  <c r="Q82"/>
  <c r="GX88"/>
  <c r="W89"/>
  <c r="U97"/>
  <c r="CS102"/>
  <c r="AD102"/>
  <c r="AB102"/>
  <c r="V106"/>
  <c r="W107"/>
  <c r="CQ42"/>
  <c r="P42"/>
  <c r="AB48"/>
  <c r="CQ48"/>
  <c r="T60"/>
  <c r="W72"/>
  <c r="CZ129"/>
  <c r="Y129"/>
  <c r="V267" i="2"/>
  <c r="H264"/>
  <c r="CY26" i="3"/>
  <c r="X26"/>
  <c r="AB34"/>
  <c r="CQ34"/>
  <c r="P34"/>
  <c r="CP34"/>
  <c r="O34"/>
  <c r="AD42"/>
  <c r="CR42"/>
  <c r="Q42"/>
  <c r="AD48"/>
  <c r="CR48"/>
  <c r="S59"/>
  <c r="U67"/>
  <c r="V69"/>
  <c r="T81"/>
  <c r="P89"/>
  <c r="CS94"/>
  <c r="R94"/>
  <c r="AD94"/>
  <c r="AB94"/>
  <c r="GX96"/>
  <c r="W97"/>
  <c r="Q29"/>
  <c r="U30"/>
  <c r="CS30"/>
  <c r="CS36"/>
  <c r="GX42"/>
  <c r="U45"/>
  <c r="CS45"/>
  <c r="CS49"/>
  <c r="R54"/>
  <c r="Q56"/>
  <c r="Q59"/>
  <c r="GX59"/>
  <c r="U68"/>
  <c r="W69"/>
  <c r="GX69"/>
  <c r="GX81"/>
  <c r="V88"/>
  <c r="CS88"/>
  <c r="CZ98"/>
  <c r="Y98"/>
  <c r="FQ167"/>
  <c r="FQ22"/>
  <c r="V27"/>
  <c r="R34"/>
  <c r="CZ34"/>
  <c r="Y34"/>
  <c r="GM34"/>
  <c r="S35"/>
  <c r="K63" i="2"/>
  <c r="T37" i="3"/>
  <c r="T55"/>
  <c r="GX56"/>
  <c r="GX57"/>
  <c r="T66"/>
  <c r="V68"/>
  <c r="AB70"/>
  <c r="CQ70"/>
  <c r="AD72"/>
  <c r="CS72"/>
  <c r="R72"/>
  <c r="CZ72"/>
  <c r="Y72"/>
  <c r="GX80"/>
  <c r="CQ88"/>
  <c r="P88"/>
  <c r="AB88"/>
  <c r="S89"/>
  <c r="P97"/>
  <c r="CY154"/>
  <c r="X154"/>
  <c r="FR167"/>
  <c r="FR22"/>
  <c r="T29"/>
  <c r="AB58"/>
  <c r="CQ58"/>
  <c r="T59"/>
  <c r="AD71"/>
  <c r="CR71"/>
  <c r="CS71"/>
  <c r="S72"/>
  <c r="W81"/>
  <c r="CQ104"/>
  <c r="P104"/>
  <c r="AB104"/>
  <c r="T72"/>
  <c r="S80"/>
  <c r="Q81"/>
  <c r="S88"/>
  <c r="Q89"/>
  <c r="W94"/>
  <c r="V95"/>
  <c r="GX95"/>
  <c r="U96"/>
  <c r="T97"/>
  <c r="CP101"/>
  <c r="O101"/>
  <c r="V102"/>
  <c r="U102"/>
  <c r="R103"/>
  <c r="W105"/>
  <c r="V107"/>
  <c r="AD116"/>
  <c r="AB116"/>
  <c r="S118"/>
  <c r="V119"/>
  <c r="S120"/>
  <c r="GX121"/>
  <c r="U122"/>
  <c r="CP123"/>
  <c r="O123"/>
  <c r="K249" i="2"/>
  <c r="R129" i="3"/>
  <c r="CY129"/>
  <c r="X129"/>
  <c r="T267" i="2"/>
  <c r="V130" i="3"/>
  <c r="U130"/>
  <c r="U134"/>
  <c r="GX134"/>
  <c r="S140"/>
  <c r="AD144"/>
  <c r="CR144"/>
  <c r="S145"/>
  <c r="W153"/>
  <c r="P154"/>
  <c r="GX154"/>
  <c r="U155"/>
  <c r="GX155"/>
  <c r="AD162"/>
  <c r="CR162"/>
  <c r="Q162"/>
  <c r="P183"/>
  <c r="EU197"/>
  <c r="GX119"/>
  <c r="T122"/>
  <c r="Q154"/>
  <c r="T154"/>
  <c r="AD157"/>
  <c r="CS157"/>
  <c r="R157"/>
  <c r="U88"/>
  <c r="T89"/>
  <c r="W96"/>
  <c r="V97"/>
  <c r="S104"/>
  <c r="U118"/>
  <c r="V120"/>
  <c r="U120"/>
  <c r="AB122"/>
  <c r="W122"/>
  <c r="W134"/>
  <c r="CY135"/>
  <c r="X135"/>
  <c r="T277" i="2"/>
  <c r="S150" i="3"/>
  <c r="R154"/>
  <c r="CZ154"/>
  <c r="Y154"/>
  <c r="W154"/>
  <c r="W155"/>
  <c r="W106"/>
  <c r="P107"/>
  <c r="K225" i="2"/>
  <c r="AB108" i="3"/>
  <c r="T118"/>
  <c r="P119"/>
  <c r="GX122"/>
  <c r="T134"/>
  <c r="S155"/>
  <c r="W80"/>
  <c r="V81"/>
  <c r="U82"/>
  <c r="T83"/>
  <c r="CP86"/>
  <c r="O86"/>
  <c r="W88"/>
  <c r="V89"/>
  <c r="S94"/>
  <c r="CZ94"/>
  <c r="Y94"/>
  <c r="R95"/>
  <c r="CZ95"/>
  <c r="Y95"/>
  <c r="V204" i="2"/>
  <c r="V103" i="3"/>
  <c r="GX103"/>
  <c r="U104"/>
  <c r="AD110"/>
  <c r="CR110"/>
  <c r="V116"/>
  <c r="U116"/>
  <c r="AB118"/>
  <c r="W118"/>
  <c r="Q119"/>
  <c r="W120"/>
  <c r="AD122"/>
  <c r="CR122"/>
  <c r="Q122"/>
  <c r="V129"/>
  <c r="Q130"/>
  <c r="W140"/>
  <c r="V143"/>
  <c r="T145"/>
  <c r="U150"/>
  <c r="U160"/>
  <c r="W160"/>
  <c r="V161"/>
  <c r="T163"/>
  <c r="CQ135"/>
  <c r="P135"/>
  <c r="CP135"/>
  <c r="O135"/>
  <c r="K277" i="2"/>
  <c r="U145" i="3"/>
  <c r="V150"/>
  <c r="T153"/>
  <c r="U154"/>
  <c r="U163"/>
  <c r="U94"/>
  <c r="S96"/>
  <c r="Q97"/>
  <c r="CP97"/>
  <c r="O97"/>
  <c r="W104"/>
  <c r="T107"/>
  <c r="AD118"/>
  <c r="CR118"/>
  <c r="Q118"/>
  <c r="T119"/>
  <c r="AD120"/>
  <c r="AB120"/>
  <c r="S122"/>
  <c r="AB128"/>
  <c r="S134"/>
  <c r="AD142"/>
  <c r="CR142"/>
  <c r="W143"/>
  <c r="V145"/>
  <c r="P150"/>
  <c r="W150"/>
  <c r="GX152"/>
  <c r="U153"/>
  <c r="GX153"/>
  <c r="V153"/>
  <c r="CZ162"/>
  <c r="Y162"/>
  <c r="CY162"/>
  <c r="X162"/>
  <c r="W163"/>
  <c r="ET197"/>
  <c r="P180"/>
  <c r="AD140"/>
  <c r="AD150"/>
  <c r="V151"/>
  <c r="S161"/>
  <c r="AD163"/>
  <c r="CZ132"/>
  <c r="Y132"/>
  <c r="W152"/>
  <c r="S153"/>
  <c r="CZ153"/>
  <c r="Y153"/>
  <c r="V312" i="2"/>
  <c r="AB162" i="3"/>
  <c r="CQ162"/>
  <c r="P162"/>
  <c r="CP162"/>
  <c r="O162"/>
  <c r="U131"/>
  <c r="R135"/>
  <c r="CZ135"/>
  <c r="Y135"/>
  <c r="V277" i="2"/>
  <c r="GX140" i="3"/>
  <c r="GX143"/>
  <c r="GX150"/>
  <c r="AD153"/>
  <c r="V154"/>
  <c r="U162"/>
  <c r="GX163"/>
  <c r="H244" i="2"/>
  <c r="H290"/>
  <c r="H201"/>
  <c r="W206"/>
  <c r="H216"/>
  <c r="W221"/>
  <c r="H308"/>
  <c r="Z337"/>
  <c r="W117"/>
  <c r="H171"/>
  <c r="G197"/>
  <c r="O197"/>
  <c r="G212"/>
  <c r="O212"/>
  <c r="G42"/>
  <c r="O42"/>
  <c r="H243"/>
  <c r="H188"/>
  <c r="H265"/>
  <c r="W269"/>
  <c r="H327"/>
  <c r="L127"/>
  <c r="Q127"/>
  <c r="CZ62" i="3"/>
  <c r="Y62"/>
  <c r="CY62"/>
  <c r="X62"/>
  <c r="W49"/>
  <c r="CY52"/>
  <c r="X52"/>
  <c r="CZ52"/>
  <c r="Y52"/>
  <c r="W238" i="2"/>
  <c r="W250"/>
  <c r="K91"/>
  <c r="W212"/>
  <c r="W278"/>
  <c r="W61"/>
  <c r="K37"/>
  <c r="K72"/>
  <c r="L88"/>
  <c r="L89"/>
  <c r="Q89"/>
  <c r="L109"/>
  <c r="Q109"/>
  <c r="L108"/>
  <c r="W42"/>
  <c r="G138"/>
  <c r="O138"/>
  <c r="W144"/>
  <c r="W258"/>
  <c r="CX3" i="5"/>
  <c r="CX4"/>
  <c r="CX5"/>
  <c r="CX1"/>
  <c r="CX6"/>
  <c r="CX2"/>
  <c r="CY25" i="3"/>
  <c r="X25"/>
  <c r="CZ25"/>
  <c r="Y25"/>
  <c r="U28"/>
  <c r="P30"/>
  <c r="CS31"/>
  <c r="AD31"/>
  <c r="CR31"/>
  <c r="CX43" i="5"/>
  <c r="CX44"/>
  <c r="CX45"/>
  <c r="CX41"/>
  <c r="CX42"/>
  <c r="CX46"/>
  <c r="U32" i="3"/>
  <c r="P32"/>
  <c r="CS35"/>
  <c r="R35"/>
  <c r="K65" i="2"/>
  <c r="AD35" i="3"/>
  <c r="CX75" i="5"/>
  <c r="CX71"/>
  <c r="CX67"/>
  <c r="CX76"/>
  <c r="CX72"/>
  <c r="CX68"/>
  <c r="CX77"/>
  <c r="CX73"/>
  <c r="CX69"/>
  <c r="CX65"/>
  <c r="CX70"/>
  <c r="CX74"/>
  <c r="CX78"/>
  <c r="CX66"/>
  <c r="U36" i="3"/>
  <c r="I40"/>
  <c r="T36"/>
  <c r="P36"/>
  <c r="GX36"/>
  <c r="CS39"/>
  <c r="AD39"/>
  <c r="CR39"/>
  <c r="Q40"/>
  <c r="U40"/>
  <c r="CX119" i="5"/>
  <c r="CX115"/>
  <c r="CX111"/>
  <c r="CX107"/>
  <c r="CX120"/>
  <c r="CX116"/>
  <c r="CX112"/>
  <c r="CX108"/>
  <c r="CX121"/>
  <c r="CX117"/>
  <c r="CX113"/>
  <c r="CX109"/>
  <c r="CX105"/>
  <c r="CX114"/>
  <c r="CX118"/>
  <c r="CX106"/>
  <c r="CX110"/>
  <c r="U44" i="3"/>
  <c r="I48"/>
  <c r="P48"/>
  <c r="T44"/>
  <c r="P44"/>
  <c r="CQ45"/>
  <c r="P45"/>
  <c r="AB45"/>
  <c r="GX48"/>
  <c r="CQ49"/>
  <c r="AB49"/>
  <c r="GX50"/>
  <c r="CX160" i="5"/>
  <c r="CX161"/>
  <c r="CX157"/>
  <c r="CX162"/>
  <c r="CX158"/>
  <c r="CX159"/>
  <c r="U54" i="3"/>
  <c r="T54"/>
  <c r="P54"/>
  <c r="CQ55"/>
  <c r="P55"/>
  <c r="AB55"/>
  <c r="G61" i="2"/>
  <c r="O61"/>
  <c r="R72"/>
  <c r="G117"/>
  <c r="O117"/>
  <c r="R166"/>
  <c r="W197"/>
  <c r="G238"/>
  <c r="O238"/>
  <c r="G269"/>
  <c r="O269"/>
  <c r="G278"/>
  <c r="O278"/>
  <c r="S24" i="3"/>
  <c r="W24"/>
  <c r="GX24"/>
  <c r="CX11" i="5"/>
  <c r="CX7"/>
  <c r="CX12"/>
  <c r="CX8"/>
  <c r="CX9"/>
  <c r="CX10"/>
  <c r="V25" i="3"/>
  <c r="Q25"/>
  <c r="GX25"/>
  <c r="GM26"/>
  <c r="R28"/>
  <c r="R30"/>
  <c r="Q30"/>
  <c r="R32"/>
  <c r="Q32"/>
  <c r="CY35"/>
  <c r="X35"/>
  <c r="T62" i="2"/>
  <c r="K67"/>
  <c r="R36" i="3"/>
  <c r="Q36"/>
  <c r="AB38"/>
  <c r="Q44"/>
  <c r="GX44"/>
  <c r="CS47"/>
  <c r="AD47"/>
  <c r="CR47"/>
  <c r="V47"/>
  <c r="CS51"/>
  <c r="AD51"/>
  <c r="CR51"/>
  <c r="CQ52"/>
  <c r="P52"/>
  <c r="CP52"/>
  <c r="O52"/>
  <c r="AB52"/>
  <c r="Q54"/>
  <c r="GX54"/>
  <c r="CQ60"/>
  <c r="P60"/>
  <c r="AB60"/>
  <c r="CS61"/>
  <c r="AD61"/>
  <c r="CR61"/>
  <c r="G258" i="2"/>
  <c r="O258"/>
  <c r="H326"/>
  <c r="G337"/>
  <c r="O337"/>
  <c r="R333"/>
  <c r="AB24" i="3"/>
  <c r="T24"/>
  <c r="CZ26"/>
  <c r="Y26"/>
  <c r="GN26"/>
  <c r="CS27"/>
  <c r="R27"/>
  <c r="AD27"/>
  <c r="CQ29"/>
  <c r="P29"/>
  <c r="AB29"/>
  <c r="S30"/>
  <c r="W30"/>
  <c r="S32"/>
  <c r="W32"/>
  <c r="CQ33"/>
  <c r="P33"/>
  <c r="AB33"/>
  <c r="V36"/>
  <c r="S36"/>
  <c r="W36"/>
  <c r="I38"/>
  <c r="R38"/>
  <c r="CS43"/>
  <c r="R43"/>
  <c r="AD43"/>
  <c r="V44"/>
  <c r="S44"/>
  <c r="W44"/>
  <c r="AB46"/>
  <c r="GX49"/>
  <c r="AB50"/>
  <c r="CS53"/>
  <c r="R53"/>
  <c r="AD53"/>
  <c r="AB53"/>
  <c r="V54"/>
  <c r="S54"/>
  <c r="W54"/>
  <c r="CP56"/>
  <c r="O56"/>
  <c r="AB57"/>
  <c r="U60"/>
  <c r="Q60"/>
  <c r="CZ80"/>
  <c r="Y80"/>
  <c r="AB91"/>
  <c r="CR91"/>
  <c r="Q91"/>
  <c r="R55" i="2"/>
  <c r="R63"/>
  <c r="R103"/>
  <c r="R111"/>
  <c r="R184"/>
  <c r="R193"/>
  <c r="R214"/>
  <c r="R240"/>
  <c r="R271"/>
  <c r="R280"/>
  <c r="R305"/>
  <c r="R323"/>
  <c r="P24" i="3"/>
  <c r="CS24"/>
  <c r="R24"/>
  <c r="BY167"/>
  <c r="AB25"/>
  <c r="T25"/>
  <c r="CP25"/>
  <c r="O25"/>
  <c r="CY27"/>
  <c r="X27"/>
  <c r="T43" i="2"/>
  <c r="AB28" i="3"/>
  <c r="AB30"/>
  <c r="T30"/>
  <c r="GX30"/>
  <c r="AB32"/>
  <c r="T32"/>
  <c r="GX32"/>
  <c r="AB35"/>
  <c r="AB36"/>
  <c r="CQ37"/>
  <c r="P37"/>
  <c r="AB37"/>
  <c r="Q38"/>
  <c r="AB40"/>
  <c r="GX40"/>
  <c r="CQ41"/>
  <c r="AB41"/>
  <c r="AB44"/>
  <c r="I46"/>
  <c r="GX46"/>
  <c r="I50"/>
  <c r="S50"/>
  <c r="AB54"/>
  <c r="AB56"/>
  <c r="CS57"/>
  <c r="R57"/>
  <c r="AD57"/>
  <c r="CQ59"/>
  <c r="P59"/>
  <c r="CP59"/>
  <c r="O59"/>
  <c r="AB59"/>
  <c r="S60"/>
  <c r="W60"/>
  <c r="CX23" i="5"/>
  <c r="CX19"/>
  <c r="CX15"/>
  <c r="CX24"/>
  <c r="CX20"/>
  <c r="CX16"/>
  <c r="CX25"/>
  <c r="CX21"/>
  <c r="CX17"/>
  <c r="CX13"/>
  <c r="CX22"/>
  <c r="CX26"/>
  <c r="CX14"/>
  <c r="CX18"/>
  <c r="I28" i="3"/>
  <c r="GX28"/>
  <c r="CX55" i="5"/>
  <c r="CX56"/>
  <c r="CX57"/>
  <c r="CX53"/>
  <c r="CX54"/>
  <c r="CX58"/>
  <c r="CX95"/>
  <c r="CX96"/>
  <c r="CX97"/>
  <c r="CX93"/>
  <c r="CX98"/>
  <c r="CX94"/>
  <c r="R42" i="3"/>
  <c r="CY42"/>
  <c r="X42"/>
  <c r="V42"/>
  <c r="CX172" i="5"/>
  <c r="CX173"/>
  <c r="CX169"/>
  <c r="CX174"/>
  <c r="CX170"/>
  <c r="CX171"/>
  <c r="R56" i="3"/>
  <c r="CY56"/>
  <c r="X56"/>
  <c r="V56"/>
  <c r="I58"/>
  <c r="U58"/>
  <c r="U59"/>
  <c r="AB61"/>
  <c r="CY64"/>
  <c r="X64"/>
  <c r="CR66"/>
  <c r="Q66"/>
  <c r="AB66"/>
  <c r="AB67"/>
  <c r="CP68"/>
  <c r="O68"/>
  <c r="AB69"/>
  <c r="CR69"/>
  <c r="Q69"/>
  <c r="K147" i="2"/>
  <c r="CR72" i="3"/>
  <c r="Q72"/>
  <c r="AB72"/>
  <c r="CP78"/>
  <c r="O78"/>
  <c r="CY82"/>
  <c r="X82"/>
  <c r="CP99"/>
  <c r="O99"/>
  <c r="CP105"/>
  <c r="O105"/>
  <c r="EH167"/>
  <c r="GA167"/>
  <c r="R29"/>
  <c r="CY29"/>
  <c r="X29"/>
  <c r="T51" i="2"/>
  <c r="CX51" i="5"/>
  <c r="CX47"/>
  <c r="CX52"/>
  <c r="CX48"/>
  <c r="CX49"/>
  <c r="CX50"/>
  <c r="R33" i="3"/>
  <c r="CY33"/>
  <c r="X33"/>
  <c r="T54" i="2"/>
  <c r="K58"/>
  <c r="V33" i="3"/>
  <c r="CX91" i="5"/>
  <c r="CX87"/>
  <c r="CX83"/>
  <c r="CX79"/>
  <c r="CX92"/>
  <c r="CX88"/>
  <c r="CX84"/>
  <c r="CX80"/>
  <c r="CX89"/>
  <c r="CX85"/>
  <c r="CX81"/>
  <c r="CX82"/>
  <c r="CX86"/>
  <c r="CX90"/>
  <c r="R37" i="3"/>
  <c r="K74" i="2"/>
  <c r="V37" i="3"/>
  <c r="I41"/>
  <c r="S41"/>
  <c r="CX138" i="5"/>
  <c r="CX135"/>
  <c r="CX131"/>
  <c r="CX127"/>
  <c r="CX123"/>
  <c r="CX136"/>
  <c r="CX132"/>
  <c r="CX128"/>
  <c r="CX124"/>
  <c r="CX137"/>
  <c r="CX133"/>
  <c r="CX129"/>
  <c r="CX125"/>
  <c r="CX130"/>
  <c r="CX134"/>
  <c r="CX122"/>
  <c r="CX126"/>
  <c r="R45" i="3"/>
  <c r="K93" i="2"/>
  <c r="V45" i="3"/>
  <c r="I49"/>
  <c r="Q49"/>
  <c r="CX168" i="5"/>
  <c r="CX164"/>
  <c r="CX165"/>
  <c r="CX166"/>
  <c r="CX163"/>
  <c r="CX167"/>
  <c r="R55" i="3"/>
  <c r="CZ55"/>
  <c r="Y55"/>
  <c r="V110" i="2"/>
  <c r="K115"/>
  <c r="V55" i="3"/>
  <c r="R59"/>
  <c r="CY59"/>
  <c r="X59"/>
  <c r="T125" i="2"/>
  <c r="AB62" i="3"/>
  <c r="CQ62"/>
  <c r="P62"/>
  <c r="CP62"/>
  <c r="O62"/>
  <c r="CP65"/>
  <c r="O65"/>
  <c r="AB65"/>
  <c r="CZ68"/>
  <c r="Y68"/>
  <c r="CR80"/>
  <c r="Q80"/>
  <c r="CP80"/>
  <c r="O80"/>
  <c r="AB80"/>
  <c r="CP81"/>
  <c r="O81"/>
  <c r="AB84"/>
  <c r="CR84"/>
  <c r="Q84"/>
  <c r="CP84"/>
  <c r="O84"/>
  <c r="CP89"/>
  <c r="O89"/>
  <c r="CP91"/>
  <c r="O91"/>
  <c r="CP93"/>
  <c r="O93"/>
  <c r="CP96"/>
  <c r="O96"/>
  <c r="CP104"/>
  <c r="O104"/>
  <c r="BZ167"/>
  <c r="CX39" i="5"/>
  <c r="CX35"/>
  <c r="CX31"/>
  <c r="CX27"/>
  <c r="CX40"/>
  <c r="CX36"/>
  <c r="CX32"/>
  <c r="CX28"/>
  <c r="CX37"/>
  <c r="CX33"/>
  <c r="CX29"/>
  <c r="CX38"/>
  <c r="CX30"/>
  <c r="CX34"/>
  <c r="I31" i="3"/>
  <c r="V31"/>
  <c r="CX63" i="5"/>
  <c r="CX59"/>
  <c r="CX64"/>
  <c r="CX60"/>
  <c r="CX61"/>
  <c r="CX62"/>
  <c r="I39" i="3"/>
  <c r="CX103" i="5"/>
  <c r="CX99"/>
  <c r="CX104"/>
  <c r="CX100"/>
  <c r="CX101"/>
  <c r="CX102"/>
  <c r="I47" i="3"/>
  <c r="I51"/>
  <c r="CX180" i="5"/>
  <c r="CX176"/>
  <c r="CX177"/>
  <c r="CX178"/>
  <c r="CX175"/>
  <c r="CX179"/>
  <c r="I61" i="3"/>
  <c r="S61"/>
  <c r="AD63"/>
  <c r="AB63"/>
  <c r="CS63"/>
  <c r="R63"/>
  <c r="AD64"/>
  <c r="CR64"/>
  <c r="Q64"/>
  <c r="CP64"/>
  <c r="O64"/>
  <c r="CS64"/>
  <c r="R64"/>
  <c r="CZ64"/>
  <c r="Y64"/>
  <c r="CP66"/>
  <c r="O66"/>
  <c r="V72"/>
  <c r="AB71"/>
  <c r="P72"/>
  <c r="CP72"/>
  <c r="O72"/>
  <c r="U72"/>
  <c r="AB76"/>
  <c r="CR76"/>
  <c r="Q76"/>
  <c r="CP76"/>
  <c r="O76"/>
  <c r="CZ79"/>
  <c r="Y79"/>
  <c r="V165" i="2"/>
  <c r="CY81" i="3"/>
  <c r="X81"/>
  <c r="T173" i="2"/>
  <c r="CP82" i="3"/>
  <c r="O82"/>
  <c r="CZ85"/>
  <c r="Y85"/>
  <c r="V176" i="2"/>
  <c r="K180"/>
  <c r="CP88" i="3"/>
  <c r="O88"/>
  <c r="CZ103"/>
  <c r="Y103"/>
  <c r="V219" i="2"/>
  <c r="R66" i="3"/>
  <c r="CZ66"/>
  <c r="Y66"/>
  <c r="V66"/>
  <c r="R80"/>
  <c r="CY80"/>
  <c r="X80"/>
  <c r="R88"/>
  <c r="CZ88"/>
  <c r="Y88"/>
  <c r="R96"/>
  <c r="CY96"/>
  <c r="X96"/>
  <c r="R104"/>
  <c r="CZ104"/>
  <c r="Y104"/>
  <c r="V104"/>
  <c r="CS105"/>
  <c r="R105"/>
  <c r="CY105"/>
  <c r="X105"/>
  <c r="T220" i="2"/>
  <c r="CZ106" i="3"/>
  <c r="Y106"/>
  <c r="CP125"/>
  <c r="O125"/>
  <c r="CP127"/>
  <c r="O127"/>
  <c r="CS65"/>
  <c r="R65"/>
  <c r="CY65"/>
  <c r="X65"/>
  <c r="T137" i="2"/>
  <c r="CQ67" i="3"/>
  <c r="P67"/>
  <c r="CP67"/>
  <c r="O67"/>
  <c r="CX224" i="5"/>
  <c r="CX220"/>
  <c r="CX216"/>
  <c r="CX225"/>
  <c r="CX221"/>
  <c r="CX217"/>
  <c r="CX226"/>
  <c r="CX222"/>
  <c r="CX218"/>
  <c r="CX223"/>
  <c r="CX219"/>
  <c r="CS69" i="3"/>
  <c r="R69"/>
  <c r="K148" i="2"/>
  <c r="CQ71" i="3"/>
  <c r="I73"/>
  <c r="W73"/>
  <c r="AB73"/>
  <c r="CS73"/>
  <c r="AD75"/>
  <c r="CR75"/>
  <c r="CQ75"/>
  <c r="P75"/>
  <c r="CS76"/>
  <c r="R76"/>
  <c r="CZ76"/>
  <c r="Y76"/>
  <c r="AD77"/>
  <c r="AB77"/>
  <c r="CQ77"/>
  <c r="P77"/>
  <c r="CY77"/>
  <c r="X77"/>
  <c r="T157" i="2"/>
  <c r="K161"/>
  <c r="AB78" i="3"/>
  <c r="CS78"/>
  <c r="R78"/>
  <c r="CZ78"/>
  <c r="Y78"/>
  <c r="AD79"/>
  <c r="AB79"/>
  <c r="CQ79"/>
  <c r="P79"/>
  <c r="CY79"/>
  <c r="X79"/>
  <c r="T165" i="2"/>
  <c r="AB81" i="3"/>
  <c r="CS81"/>
  <c r="R81"/>
  <c r="CZ81"/>
  <c r="Y81"/>
  <c r="V173" i="2"/>
  <c r="AD83" i="3"/>
  <c r="CQ83"/>
  <c r="P83"/>
  <c r="CY83"/>
  <c r="X83"/>
  <c r="T174" i="2"/>
  <c r="CS84" i="3"/>
  <c r="R84"/>
  <c r="CY84"/>
  <c r="X84"/>
  <c r="AD85"/>
  <c r="CQ85"/>
  <c r="P85"/>
  <c r="CY85"/>
  <c r="X85"/>
  <c r="T176" i="2"/>
  <c r="K179"/>
  <c r="AB86" i="3"/>
  <c r="CS86"/>
  <c r="R86"/>
  <c r="CY86"/>
  <c r="X86"/>
  <c r="AD87"/>
  <c r="CQ87"/>
  <c r="P87"/>
  <c r="CY87"/>
  <c r="X87"/>
  <c r="T183" i="2"/>
  <c r="AB89" i="3"/>
  <c r="CS89"/>
  <c r="R89"/>
  <c r="CZ89"/>
  <c r="Y89"/>
  <c r="V190" i="2"/>
  <c r="K188"/>
  <c r="AD90" i="3"/>
  <c r="CR90"/>
  <c r="Q90"/>
  <c r="CQ90"/>
  <c r="P90"/>
  <c r="CY90"/>
  <c r="X90"/>
  <c r="CS91"/>
  <c r="R91"/>
  <c r="CY91"/>
  <c r="X91"/>
  <c r="T192" i="2"/>
  <c r="K194"/>
  <c r="AD92" i="3"/>
  <c r="CR92"/>
  <c r="Q92"/>
  <c r="CQ92"/>
  <c r="P92"/>
  <c r="CY92"/>
  <c r="X92"/>
  <c r="AB93"/>
  <c r="CS93"/>
  <c r="R93"/>
  <c r="CZ93"/>
  <c r="Y93"/>
  <c r="V198" i="2"/>
  <c r="CR94" i="3"/>
  <c r="Q94"/>
  <c r="AD95"/>
  <c r="CQ95"/>
  <c r="P95"/>
  <c r="CY95"/>
  <c r="X95"/>
  <c r="T204" i="2"/>
  <c r="AB97" i="3"/>
  <c r="CS97"/>
  <c r="R97"/>
  <c r="CY97"/>
  <c r="X97"/>
  <c r="T205" i="2"/>
  <c r="AD98" i="3"/>
  <c r="CR98"/>
  <c r="Q98"/>
  <c r="CQ98"/>
  <c r="P98"/>
  <c r="CY98"/>
  <c r="X98"/>
  <c r="AB99"/>
  <c r="CS99"/>
  <c r="R99"/>
  <c r="CY99"/>
  <c r="X99"/>
  <c r="T207" i="2"/>
  <c r="K209"/>
  <c r="AD100" i="3"/>
  <c r="CR100"/>
  <c r="Q100"/>
  <c r="CQ100"/>
  <c r="P100"/>
  <c r="CY100"/>
  <c r="X100"/>
  <c r="AB101"/>
  <c r="CS101"/>
  <c r="R101"/>
  <c r="CZ101"/>
  <c r="Y101"/>
  <c r="CR102"/>
  <c r="Q102"/>
  <c r="CP102"/>
  <c r="O102"/>
  <c r="AD103"/>
  <c r="CQ103"/>
  <c r="P103"/>
  <c r="CY103"/>
  <c r="X103"/>
  <c r="T219" i="2"/>
  <c r="AB105" i="3"/>
  <c r="CY106"/>
  <c r="X106"/>
  <c r="AD107"/>
  <c r="AB107"/>
  <c r="CS107"/>
  <c r="R107"/>
  <c r="CZ107"/>
  <c r="Y107"/>
  <c r="V222" i="2"/>
  <c r="CY125" i="3"/>
  <c r="X125"/>
  <c r="T251" i="2"/>
  <c r="K255"/>
  <c r="GN135" i="3"/>
  <c r="GM135"/>
  <c r="CX212" i="5"/>
  <c r="CX208"/>
  <c r="CX213"/>
  <c r="CX209"/>
  <c r="CX205"/>
  <c r="CX214"/>
  <c r="CX210"/>
  <c r="CX206"/>
  <c r="CX207"/>
  <c r="CX211"/>
  <c r="CX215"/>
  <c r="I70" i="3"/>
  <c r="U70"/>
  <c r="I74"/>
  <c r="R102"/>
  <c r="CY102"/>
  <c r="X102"/>
  <c r="CX365" i="5"/>
  <c r="CX361"/>
  <c r="CX359"/>
  <c r="CX362"/>
  <c r="CX360"/>
  <c r="CX363"/>
  <c r="CX364"/>
  <c r="I108" i="3"/>
  <c r="U108"/>
  <c r="I110"/>
  <c r="W110"/>
  <c r="Q106"/>
  <c r="CP106"/>
  <c r="O106"/>
  <c r="U106"/>
  <c r="CZ118"/>
  <c r="Y118"/>
  <c r="CY127"/>
  <c r="X127"/>
  <c r="T259" i="2"/>
  <c r="CZ127" i="3"/>
  <c r="Y127"/>
  <c r="V259" i="2"/>
  <c r="U66" i="3"/>
  <c r="R67"/>
  <c r="CY67"/>
  <c r="X67"/>
  <c r="T139" i="2"/>
  <c r="K141"/>
  <c r="V67" i="3"/>
  <c r="I71"/>
  <c r="I75"/>
  <c r="R75"/>
  <c r="GX106"/>
  <c r="S108"/>
  <c r="W108"/>
  <c r="CP113"/>
  <c r="O113"/>
  <c r="CP115"/>
  <c r="O115"/>
  <c r="CP116"/>
  <c r="O116"/>
  <c r="CZ126"/>
  <c r="Y126"/>
  <c r="R118"/>
  <c r="CY118"/>
  <c r="X118"/>
  <c r="V118"/>
  <c r="R122"/>
  <c r="CZ122"/>
  <c r="Y122"/>
  <c r="V122"/>
  <c r="V131"/>
  <c r="Q131"/>
  <c r="CY133"/>
  <c r="X133"/>
  <c r="T270" i="2"/>
  <c r="K274"/>
  <c r="CZ133" i="3"/>
  <c r="Y133"/>
  <c r="V270" i="2"/>
  <c r="K275"/>
  <c r="AD136" i="3"/>
  <c r="CR136"/>
  <c r="Q136"/>
  <c r="CS136"/>
  <c r="R136"/>
  <c r="CX369" i="5"/>
  <c r="CX367"/>
  <c r="CX370"/>
  <c r="CX368"/>
  <c r="CX371"/>
  <c r="CX366"/>
  <c r="CX372"/>
  <c r="CR108" i="3"/>
  <c r="AD109"/>
  <c r="CR109"/>
  <c r="CQ109"/>
  <c r="I111"/>
  <c r="Q111"/>
  <c r="AB111"/>
  <c r="CS111"/>
  <c r="AD112"/>
  <c r="CR112"/>
  <c r="Q112"/>
  <c r="CQ112"/>
  <c r="P112"/>
  <c r="CY112"/>
  <c r="X112"/>
  <c r="AB113"/>
  <c r="CS113"/>
  <c r="R113"/>
  <c r="CZ113"/>
  <c r="Y113"/>
  <c r="V232" i="2"/>
  <c r="K236"/>
  <c r="AD114" i="3"/>
  <c r="CR114"/>
  <c r="Q114"/>
  <c r="CQ114"/>
  <c r="P114"/>
  <c r="CY114"/>
  <c r="X114"/>
  <c r="AB115"/>
  <c r="CS115"/>
  <c r="R115"/>
  <c r="CZ115"/>
  <c r="Y115"/>
  <c r="V239" i="2"/>
  <c r="CR116" i="3"/>
  <c r="Q116"/>
  <c r="AD117"/>
  <c r="AB117"/>
  <c r="CQ117"/>
  <c r="P117"/>
  <c r="CY117"/>
  <c r="X117"/>
  <c r="T246" i="2"/>
  <c r="AB119" i="3"/>
  <c r="CS119"/>
  <c r="R119"/>
  <c r="CY119"/>
  <c r="X119"/>
  <c r="CR120"/>
  <c r="Q120"/>
  <c r="CP120"/>
  <c r="O120"/>
  <c r="AD121"/>
  <c r="CQ121"/>
  <c r="P121"/>
  <c r="CY121"/>
  <c r="X121"/>
  <c r="T248" i="2"/>
  <c r="AB123" i="3"/>
  <c r="CS123"/>
  <c r="R123"/>
  <c r="CY123"/>
  <c r="X123"/>
  <c r="AD124"/>
  <c r="CR124"/>
  <c r="Q124"/>
  <c r="CQ124"/>
  <c r="P124"/>
  <c r="CP124"/>
  <c r="O124"/>
  <c r="CY124"/>
  <c r="X124"/>
  <c r="AB125"/>
  <c r="CS125"/>
  <c r="R125"/>
  <c r="K254" i="2"/>
  <c r="CY126" i="3"/>
  <c r="X126"/>
  <c r="AB127"/>
  <c r="T128"/>
  <c r="P128"/>
  <c r="CP128"/>
  <c r="O128"/>
  <c r="CS128"/>
  <c r="R128"/>
  <c r="CZ128"/>
  <c r="Y128"/>
  <c r="GX131"/>
  <c r="AD132"/>
  <c r="CR132"/>
  <c r="Q132"/>
  <c r="CP132"/>
  <c r="O132"/>
  <c r="AB133"/>
  <c r="CY141"/>
  <c r="X141"/>
  <c r="T293" i="2"/>
  <c r="CZ141" i="3"/>
  <c r="Y141"/>
  <c r="V293" i="2"/>
  <c r="R116" i="3"/>
  <c r="CY116"/>
  <c r="X116"/>
  <c r="P118"/>
  <c r="CP118"/>
  <c r="O118"/>
  <c r="R120"/>
  <c r="CZ120"/>
  <c r="Y120"/>
  <c r="P122"/>
  <c r="CP122"/>
  <c r="O122"/>
  <c r="R131"/>
  <c r="CY131"/>
  <c r="X131"/>
  <c r="T268" i="2"/>
  <c r="AB131" i="3"/>
  <c r="T131"/>
  <c r="CY132"/>
  <c r="X132"/>
  <c r="CP133"/>
  <c r="O133"/>
  <c r="CY136"/>
  <c r="X136"/>
  <c r="CZ136"/>
  <c r="Y136"/>
  <c r="I109"/>
  <c r="AD126"/>
  <c r="CR126"/>
  <c r="Q126"/>
  <c r="CQ126"/>
  <c r="P126"/>
  <c r="CP129"/>
  <c r="O129"/>
  <c r="AB129"/>
  <c r="CQ130"/>
  <c r="P130"/>
  <c r="CP130"/>
  <c r="O130"/>
  <c r="P131"/>
  <c r="CS134"/>
  <c r="R134"/>
  <c r="CZ134"/>
  <c r="Y134"/>
  <c r="AD134"/>
  <c r="R130"/>
  <c r="CZ130"/>
  <c r="Y130"/>
  <c r="P134"/>
  <c r="CQ136"/>
  <c r="P136"/>
  <c r="CS137"/>
  <c r="R137"/>
  <c r="CY137"/>
  <c r="X137"/>
  <c r="T279" i="2"/>
  <c r="K282"/>
  <c r="AD137" i="3"/>
  <c r="U140"/>
  <c r="AD141"/>
  <c r="CS141"/>
  <c r="R141"/>
  <c r="AB142"/>
  <c r="S142"/>
  <c r="W142"/>
  <c r="Q144"/>
  <c r="CP144"/>
  <c r="O144"/>
  <c r="U144"/>
  <c r="AD145"/>
  <c r="AB145"/>
  <c r="CS145"/>
  <c r="R145"/>
  <c r="CY145"/>
  <c r="X145"/>
  <c r="T295" i="2"/>
  <c r="CZ148" i="3"/>
  <c r="Y148"/>
  <c r="CY148"/>
  <c r="X148"/>
  <c r="CQ151"/>
  <c r="P151"/>
  <c r="V152"/>
  <c r="Q152"/>
  <c r="U152"/>
  <c r="AB155"/>
  <c r="CQ155"/>
  <c r="P155"/>
  <c r="CP155"/>
  <c r="O155"/>
  <c r="CZ159"/>
  <c r="Y159"/>
  <c r="V322" i="2"/>
  <c r="CY159" i="3"/>
  <c r="X159"/>
  <c r="T322" i="2"/>
  <c r="CT160" i="3"/>
  <c r="S160"/>
  <c r="AB160"/>
  <c r="CQ139"/>
  <c r="P139"/>
  <c r="CQ143"/>
  <c r="P143"/>
  <c r="CQ147"/>
  <c r="P147"/>
  <c r="CP150"/>
  <c r="O150"/>
  <c r="AB150"/>
  <c r="CR150"/>
  <c r="Q150"/>
  <c r="CZ151"/>
  <c r="Y151"/>
  <c r="V311" i="2"/>
  <c r="CY151" i="3"/>
  <c r="X151"/>
  <c r="T311" i="2"/>
  <c r="AB157" i="3"/>
  <c r="CQ157"/>
  <c r="P157"/>
  <c r="GN162"/>
  <c r="GM162"/>
  <c r="CZ165"/>
  <c r="Y165"/>
  <c r="V332" i="2"/>
  <c r="K335"/>
  <c r="CY165" i="3"/>
  <c r="X165"/>
  <c r="T332" i="2"/>
  <c r="K334"/>
  <c r="F180" i="3"/>
  <c r="BB197"/>
  <c r="P192"/>
  <c r="CY138"/>
  <c r="X138"/>
  <c r="CQ138"/>
  <c r="P138"/>
  <c r="CS139"/>
  <c r="R139"/>
  <c r="CZ139"/>
  <c r="Y139"/>
  <c r="V286" i="2"/>
  <c r="AD139" i="3"/>
  <c r="CZ140"/>
  <c r="Y140"/>
  <c r="Q142"/>
  <c r="CP142"/>
  <c r="O142"/>
  <c r="U142"/>
  <c r="CS143"/>
  <c r="R143"/>
  <c r="CZ143"/>
  <c r="Y143"/>
  <c r="V294" i="2"/>
  <c r="AD143" i="3"/>
  <c r="AB143"/>
  <c r="CZ144"/>
  <c r="Y144"/>
  <c r="AB146"/>
  <c r="CQ146"/>
  <c r="P146"/>
  <c r="AD147"/>
  <c r="CS147"/>
  <c r="R147"/>
  <c r="CZ147"/>
  <c r="Y147"/>
  <c r="V297" i="2"/>
  <c r="K301"/>
  <c r="CY149" i="3"/>
  <c r="X149"/>
  <c r="T304" i="2"/>
  <c r="AB159" i="3"/>
  <c r="CQ159"/>
  <c r="P159"/>
  <c r="AB137"/>
  <c r="CQ137"/>
  <c r="P137"/>
  <c r="AD138"/>
  <c r="CR138"/>
  <c r="Q138"/>
  <c r="CS138"/>
  <c r="R138"/>
  <c r="CZ138"/>
  <c r="Y138"/>
  <c r="CY140"/>
  <c r="X140"/>
  <c r="CQ141"/>
  <c r="P141"/>
  <c r="AB141"/>
  <c r="CY144"/>
  <c r="X144"/>
  <c r="CQ145"/>
  <c r="P145"/>
  <c r="CS146"/>
  <c r="R146"/>
  <c r="CZ146"/>
  <c r="Y146"/>
  <c r="AD146"/>
  <c r="CR146"/>
  <c r="Q146"/>
  <c r="CQ148"/>
  <c r="P148"/>
  <c r="AD149"/>
  <c r="CS149"/>
  <c r="R149"/>
  <c r="CZ149"/>
  <c r="Y149"/>
  <c r="V304" i="2"/>
  <c r="CR153" i="3"/>
  <c r="Q153"/>
  <c r="CZ157"/>
  <c r="Y157"/>
  <c r="V315" i="2"/>
  <c r="K319"/>
  <c r="CY157" i="3"/>
  <c r="X157"/>
  <c r="T315" i="2"/>
  <c r="K318"/>
  <c r="CY158" i="3"/>
  <c r="X158"/>
  <c r="AD148"/>
  <c r="CR148"/>
  <c r="Q148"/>
  <c r="AD151"/>
  <c r="AB151"/>
  <c r="AB152"/>
  <c r="T152"/>
  <c r="CY153"/>
  <c r="X153"/>
  <c r="T312" i="2"/>
  <c r="T160" i="3"/>
  <c r="GX160"/>
  <c r="AD164"/>
  <c r="CS164"/>
  <c r="R164"/>
  <c r="CY164"/>
  <c r="X164"/>
  <c r="R150"/>
  <c r="CY150"/>
  <c r="X150"/>
  <c r="P152"/>
  <c r="CP152"/>
  <c r="O152"/>
  <c r="CP153"/>
  <c r="O153"/>
  <c r="CZ155"/>
  <c r="Y155"/>
  <c r="V313" i="2"/>
  <c r="CY155" i="3"/>
  <c r="X155"/>
  <c r="T313" i="2"/>
  <c r="P160" i="3"/>
  <c r="AB165"/>
  <c r="CQ165"/>
  <c r="P165"/>
  <c r="CP165"/>
  <c r="O165"/>
  <c r="FY167"/>
  <c r="CS152"/>
  <c r="R152"/>
  <c r="CY152"/>
  <c r="X152"/>
  <c r="AB154"/>
  <c r="AD156"/>
  <c r="CS156"/>
  <c r="R156"/>
  <c r="CZ156"/>
  <c r="Y156"/>
  <c r="AD158"/>
  <c r="CS158"/>
  <c r="R158"/>
  <c r="CZ158"/>
  <c r="Y158"/>
  <c r="Q160"/>
  <c r="AD161"/>
  <c r="CS161"/>
  <c r="R161"/>
  <c r="CZ161"/>
  <c r="Y161"/>
  <c r="V329" i="2"/>
  <c r="AB163" i="3"/>
  <c r="CQ163"/>
  <c r="P163"/>
  <c r="CZ164"/>
  <c r="Y164"/>
  <c r="F171"/>
  <c r="F183"/>
  <c r="P171"/>
  <c r="BD197"/>
  <c r="P161"/>
  <c r="R163"/>
  <c r="CZ163"/>
  <c r="Y163"/>
  <c r="V330" i="2"/>
  <c r="GN34" i="3"/>
  <c r="CY122"/>
  <c r="X122"/>
  <c r="CY69"/>
  <c r="X69"/>
  <c r="T145" i="2"/>
  <c r="CP69" i="3"/>
  <c r="O69"/>
  <c r="T49"/>
  <c r="AB31"/>
  <c r="GX70"/>
  <c r="W31"/>
  <c r="EI167"/>
  <c r="P210"/>
  <c r="ET18"/>
  <c r="CP119"/>
  <c r="O119"/>
  <c r="K247" i="2"/>
  <c r="AB110" i="3"/>
  <c r="L101" i="2"/>
  <c r="Q101"/>
  <c r="L97"/>
  <c r="L81"/>
  <c r="Q81"/>
  <c r="L78"/>
  <c r="CZ102" i="3"/>
  <c r="Y102"/>
  <c r="CY94"/>
  <c r="X94"/>
  <c r="GN94"/>
  <c r="CY156"/>
  <c r="X156"/>
  <c r="U110"/>
  <c r="K170" i="2"/>
  <c r="CP157" i="3"/>
  <c r="O157"/>
  <c r="CY147"/>
  <c r="X147"/>
  <c r="T297" i="2"/>
  <c r="K300"/>
  <c r="Q108" i="3"/>
  <c r="CZ125"/>
  <c r="Y125"/>
  <c r="V251" i="2"/>
  <c r="K256"/>
  <c r="Q110" i="3"/>
  <c r="CZ116"/>
  <c r="Y116"/>
  <c r="CY93"/>
  <c r="X93"/>
  <c r="T198" i="2"/>
  <c r="CY66" i="3"/>
  <c r="X66"/>
  <c r="CY101"/>
  <c r="X101"/>
  <c r="T213" i="2"/>
  <c r="T75" i="3"/>
  <c r="R61"/>
  <c r="CR163"/>
  <c r="Q163"/>
  <c r="H330" i="2"/>
  <c r="W330"/>
  <c r="CP154" i="3"/>
  <c r="O154"/>
  <c r="CP42"/>
  <c r="O42"/>
  <c r="CY128"/>
  <c r="X128"/>
  <c r="CP112"/>
  <c r="O112"/>
  <c r="CP100"/>
  <c r="O100"/>
  <c r="CP92"/>
  <c r="O92"/>
  <c r="Q75"/>
  <c r="GX108"/>
  <c r="GX58"/>
  <c r="CZ37"/>
  <c r="Y37"/>
  <c r="V71" i="2"/>
  <c r="AB144" i="3"/>
  <c r="AB42"/>
  <c r="CY107"/>
  <c r="X107"/>
  <c r="T222" i="2"/>
  <c r="CZ96" i="3"/>
  <c r="Y96"/>
  <c r="GX31"/>
  <c r="P213"/>
  <c r="EU18"/>
  <c r="AB90"/>
  <c r="CZ33"/>
  <c r="Y33"/>
  <c r="V54" i="2"/>
  <c r="K59"/>
  <c r="L144"/>
  <c r="Q144"/>
  <c r="L117"/>
  <c r="Q117"/>
  <c r="L339"/>
  <c r="L143"/>
  <c r="CY120" i="3"/>
  <c r="X120"/>
  <c r="GM120"/>
  <c r="CY78"/>
  <c r="X78"/>
  <c r="CR140"/>
  <c r="Q140"/>
  <c r="CP140"/>
  <c r="O140"/>
  <c r="AB140"/>
  <c r="L116" i="2"/>
  <c r="CP163" i="3"/>
  <c r="O163"/>
  <c r="CZ119"/>
  <c r="Y119"/>
  <c r="V247" i="2"/>
  <c r="CP146" i="3"/>
  <c r="O146"/>
  <c r="CP94"/>
  <c r="O94"/>
  <c r="CP90"/>
  <c r="O90"/>
  <c r="AB39"/>
  <c r="GX75"/>
  <c r="CZ35"/>
  <c r="Y35"/>
  <c r="V62" i="2"/>
  <c r="K68"/>
  <c r="CP29" i="3"/>
  <c r="O29"/>
  <c r="W331" i="2"/>
  <c r="S46" i="3"/>
  <c r="R31"/>
  <c r="AB153"/>
  <c r="H312" i="2"/>
  <c r="X312"/>
  <c r="CR157" i="3"/>
  <c r="Q157"/>
  <c r="K317" i="2"/>
  <c r="J321"/>
  <c r="P321"/>
  <c r="H317"/>
  <c r="AB82" i="3"/>
  <c r="J278" i="2"/>
  <c r="P278"/>
  <c r="J337"/>
  <c r="P337"/>
  <c r="J258"/>
  <c r="P258"/>
  <c r="K308"/>
  <c r="G27"/>
  <c r="GN132" i="3"/>
  <c r="GM132"/>
  <c r="T249" i="2"/>
  <c r="GN102" i="3"/>
  <c r="GM102"/>
  <c r="GM94"/>
  <c r="GM64"/>
  <c r="GN64"/>
  <c r="GN120"/>
  <c r="GN106"/>
  <c r="GM106"/>
  <c r="V213" i="2"/>
  <c r="T247"/>
  <c r="GN119" i="3"/>
  <c r="GO153"/>
  <c r="GM153"/>
  <c r="K312" i="2"/>
  <c r="CR149" i="3"/>
  <c r="Q149"/>
  <c r="H306" i="2"/>
  <c r="CY161" i="3"/>
  <c r="X161"/>
  <c r="T329" i="2"/>
  <c r="AB138" i="3"/>
  <c r="CZ160"/>
  <c r="Y160"/>
  <c r="CY160"/>
  <c r="X160"/>
  <c r="AB132"/>
  <c r="V71"/>
  <c r="R71"/>
  <c r="W71"/>
  <c r="S71"/>
  <c r="U153" i="2"/>
  <c r="H153"/>
  <c r="W153"/>
  <c r="S153"/>
  <c r="E153"/>
  <c r="W74" i="3"/>
  <c r="S74"/>
  <c r="T74"/>
  <c r="P74"/>
  <c r="CR87"/>
  <c r="Q87"/>
  <c r="K185" i="2"/>
  <c r="H185"/>
  <c r="GN66" i="3"/>
  <c r="GM66"/>
  <c r="Q74"/>
  <c r="AB161"/>
  <c r="CR161"/>
  <c r="Q161"/>
  <c r="H329" i="2"/>
  <c r="W329"/>
  <c r="EP167" i="3"/>
  <c r="FY22"/>
  <c r="CP160"/>
  <c r="O160"/>
  <c r="CY163"/>
  <c r="X163"/>
  <c r="T330" i="2"/>
  <c r="CP148" i="3"/>
  <c r="O148"/>
  <c r="CP159"/>
  <c r="O159"/>
  <c r="K325" i="2"/>
  <c r="CR139" i="3"/>
  <c r="Q139"/>
  <c r="K288" i="2"/>
  <c r="H288"/>
  <c r="CP138" i="3"/>
  <c r="O138"/>
  <c r="GM144"/>
  <c r="GO144"/>
  <c r="CY143"/>
  <c r="X143"/>
  <c r="T294" i="2"/>
  <c r="AB139" i="3"/>
  <c r="CR145"/>
  <c r="Q145"/>
  <c r="H295" i="2"/>
  <c r="X295"/>
  <c r="CZ142" i="3"/>
  <c r="Y142"/>
  <c r="GO142"/>
  <c r="CY142"/>
  <c r="X142"/>
  <c r="AB136"/>
  <c r="AB134"/>
  <c r="CR134"/>
  <c r="Q134"/>
  <c r="CP134"/>
  <c r="O134"/>
  <c r="U109"/>
  <c r="W109"/>
  <c r="S109"/>
  <c r="H229" i="2"/>
  <c r="W229"/>
  <c r="S229"/>
  <c r="E229"/>
  <c r="U229"/>
  <c r="AB126" i="3"/>
  <c r="P109"/>
  <c r="CZ137"/>
  <c r="Y137"/>
  <c r="V279" i="2"/>
  <c r="K283"/>
  <c r="CY134" i="3"/>
  <c r="X134"/>
  <c r="CZ123"/>
  <c r="Y123"/>
  <c r="V249" i="2"/>
  <c r="K244"/>
  <c r="GN116" i="3"/>
  <c r="GM116"/>
  <c r="AB112"/>
  <c r="K264" i="2"/>
  <c r="W70" i="3"/>
  <c r="S70"/>
  <c r="T70"/>
  <c r="P70"/>
  <c r="CP70"/>
  <c r="O70"/>
  <c r="AB109"/>
  <c r="CR103"/>
  <c r="Q103"/>
  <c r="CP103"/>
  <c r="O103"/>
  <c r="H219" i="2"/>
  <c r="CR95" i="3"/>
  <c r="Q95"/>
  <c r="CP95"/>
  <c r="O95"/>
  <c r="H204" i="2"/>
  <c r="CR85" i="3"/>
  <c r="Q85"/>
  <c r="K178" i="2"/>
  <c r="J182"/>
  <c r="P182"/>
  <c r="H178"/>
  <c r="CR83" i="3"/>
  <c r="Q83"/>
  <c r="CP83"/>
  <c r="O83"/>
  <c r="H174" i="2"/>
  <c r="W174"/>
  <c r="K169"/>
  <c r="T73" i="3"/>
  <c r="U73"/>
  <c r="H154" i="2"/>
  <c r="W154"/>
  <c r="S154"/>
  <c r="E154"/>
  <c r="U154"/>
  <c r="GM127" i="3"/>
  <c r="GN127"/>
  <c r="CY115"/>
  <c r="X115"/>
  <c r="T239" i="2"/>
  <c r="K201"/>
  <c r="CY89" i="3"/>
  <c r="X89"/>
  <c r="T190" i="2"/>
  <c r="AB83" i="3"/>
  <c r="K171" i="2"/>
  <c r="GX73" i="3"/>
  <c r="GN72"/>
  <c r="Q70"/>
  <c r="CZ65"/>
  <c r="Y65"/>
  <c r="V137" i="2"/>
  <c r="CZ63" i="3"/>
  <c r="Y63"/>
  <c r="V128" i="2"/>
  <c r="K134"/>
  <c r="K131"/>
  <c r="GX61" i="3"/>
  <c r="H126" i="2"/>
  <c r="W126"/>
  <c r="P61" i="3"/>
  <c r="S126" i="2"/>
  <c r="H122"/>
  <c r="E126"/>
  <c r="U126"/>
  <c r="H123"/>
  <c r="T47" i="3"/>
  <c r="P47"/>
  <c r="W47"/>
  <c r="S47"/>
  <c r="U98" i="2"/>
  <c r="U47" i="3"/>
  <c r="H98" i="2"/>
  <c r="W98"/>
  <c r="S98"/>
  <c r="GX47" i="3"/>
  <c r="E98" i="2"/>
  <c r="AB103" i="3"/>
  <c r="AB95"/>
  <c r="K190" i="2"/>
  <c r="GM81" i="3"/>
  <c r="GN81"/>
  <c r="K173" i="2"/>
  <c r="U75" i="3"/>
  <c r="CY72"/>
  <c r="X72"/>
  <c r="GM72"/>
  <c r="GM65"/>
  <c r="GN65"/>
  <c r="CY104"/>
  <c r="X104"/>
  <c r="GM104"/>
  <c r="CZ86"/>
  <c r="Y86"/>
  <c r="GN86"/>
  <c r="CY76"/>
  <c r="X76"/>
  <c r="GM76"/>
  <c r="S73"/>
  <c r="V70"/>
  <c r="W28"/>
  <c r="S28"/>
  <c r="T28"/>
  <c r="P28"/>
  <c r="CP28"/>
  <c r="O28"/>
  <c r="U50"/>
  <c r="T50"/>
  <c r="P50"/>
  <c r="R50"/>
  <c r="CZ50"/>
  <c r="Y50"/>
  <c r="GM101"/>
  <c r="CY88"/>
  <c r="X88"/>
  <c r="CZ84"/>
  <c r="Y84"/>
  <c r="GM84"/>
  <c r="V75"/>
  <c r="P73"/>
  <c r="CZ67"/>
  <c r="Y67"/>
  <c r="V139" i="2"/>
  <c r="K142"/>
  <c r="J144"/>
  <c r="P144"/>
  <c r="CY53" i="3"/>
  <c r="X53"/>
  <c r="T102" i="2"/>
  <c r="K106"/>
  <c r="CZ53" i="3"/>
  <c r="Y53"/>
  <c r="V102" i="2"/>
  <c r="K107"/>
  <c r="H84"/>
  <c r="CR43" i="3"/>
  <c r="Q43"/>
  <c r="T41"/>
  <c r="CP33"/>
  <c r="O33"/>
  <c r="K57" i="2"/>
  <c r="J61"/>
  <c r="P61"/>
  <c r="CZ30" i="3"/>
  <c r="Y30"/>
  <c r="CY30"/>
  <c r="X30"/>
  <c r="K46" i="2"/>
  <c r="CZ27" i="3"/>
  <c r="Y27"/>
  <c r="V43" i="2"/>
  <c r="Q51" i="3"/>
  <c r="Q47"/>
  <c r="GX41"/>
  <c r="S31"/>
  <c r="V28"/>
  <c r="K36" i="2"/>
  <c r="AB64" i="3"/>
  <c r="CP55"/>
  <c r="O55"/>
  <c r="K113" i="2"/>
  <c r="Q50" i="3"/>
  <c r="AB47"/>
  <c r="CP45"/>
  <c r="O45"/>
  <c r="K94" i="2"/>
  <c r="W38" i="3"/>
  <c r="CP30"/>
  <c r="O30"/>
  <c r="Q28"/>
  <c r="V34" i="2"/>
  <c r="K40"/>
  <c r="V50" i="3"/>
  <c r="CY37"/>
  <c r="X37"/>
  <c r="T71" i="2"/>
  <c r="F222" i="3"/>
  <c r="BD18"/>
  <c r="F210"/>
  <c r="BB18"/>
  <c r="CR121"/>
  <c r="Q121"/>
  <c r="H248" i="2"/>
  <c r="W248"/>
  <c r="W111" i="3"/>
  <c r="S111"/>
  <c r="U111"/>
  <c r="H230" i="2"/>
  <c r="W230"/>
  <c r="S230"/>
  <c r="E230"/>
  <c r="U230"/>
  <c r="CR107" i="3"/>
  <c r="Q107"/>
  <c r="H224" i="2"/>
  <c r="CP85" i="3"/>
  <c r="O85"/>
  <c r="CY130"/>
  <c r="X130"/>
  <c r="GM130"/>
  <c r="T51"/>
  <c r="P51"/>
  <c r="W51"/>
  <c r="S51"/>
  <c r="U100" i="2"/>
  <c r="U51" i="3"/>
  <c r="H100" i="2"/>
  <c r="W100"/>
  <c r="S100"/>
  <c r="GX51" i="3"/>
  <c r="E100" i="2"/>
  <c r="T39" i="3"/>
  <c r="P39"/>
  <c r="W39"/>
  <c r="S39"/>
  <c r="H79" i="2"/>
  <c r="W79"/>
  <c r="S79"/>
  <c r="U39" i="3"/>
  <c r="E79" i="2"/>
  <c r="U79"/>
  <c r="GN96" i="3"/>
  <c r="GM96"/>
  <c r="GN62"/>
  <c r="GM62"/>
  <c r="K220" i="2"/>
  <c r="CY57" i="3"/>
  <c r="X57"/>
  <c r="T118" i="2"/>
  <c r="CZ57" i="3"/>
  <c r="Y57"/>
  <c r="V118" i="2"/>
  <c r="CP24" i="3"/>
  <c r="O24"/>
  <c r="AB98"/>
  <c r="H104" i="2"/>
  <c r="CR53" i="3"/>
  <c r="Q53"/>
  <c r="CZ36"/>
  <c r="Y36"/>
  <c r="CY36"/>
  <c r="X36"/>
  <c r="CY50"/>
  <c r="X50"/>
  <c r="P177"/>
  <c r="EI197"/>
  <c r="EI22"/>
  <c r="R39"/>
  <c r="GN90"/>
  <c r="GM90"/>
  <c r="CR79"/>
  <c r="Q79"/>
  <c r="K167" i="2"/>
  <c r="H167"/>
  <c r="CZ131" i="3"/>
  <c r="Y131"/>
  <c r="V268" i="2"/>
  <c r="GN88" i="3"/>
  <c r="GM88"/>
  <c r="U71"/>
  <c r="CR63"/>
  <c r="Q63"/>
  <c r="H130" i="2"/>
  <c r="CZ97" i="3"/>
  <c r="Y97"/>
  <c r="V205" i="2"/>
  <c r="K202"/>
  <c r="AB85" i="3"/>
  <c r="AB75"/>
  <c r="ER167"/>
  <c r="GA22"/>
  <c r="K216" i="2"/>
  <c r="GN80" i="3"/>
  <c r="GM80"/>
  <c r="R70"/>
  <c r="GN68"/>
  <c r="GM68"/>
  <c r="W58"/>
  <c r="S58"/>
  <c r="V58"/>
  <c r="R58"/>
  <c r="T58"/>
  <c r="CY60"/>
  <c r="X60"/>
  <c r="CZ60"/>
  <c r="Y60"/>
  <c r="Q58"/>
  <c r="CP37"/>
  <c r="O37"/>
  <c r="K75" i="2"/>
  <c r="CI167" i="3"/>
  <c r="AP167"/>
  <c r="BY22"/>
  <c r="CZ105"/>
  <c r="Y105"/>
  <c r="V220" i="2"/>
  <c r="CZ99" i="3"/>
  <c r="Y99"/>
  <c r="V207" i="2"/>
  <c r="K210"/>
  <c r="J212"/>
  <c r="P212"/>
  <c r="GX71" i="3"/>
  <c r="CZ54"/>
  <c r="Y54"/>
  <c r="CY54"/>
  <c r="X54"/>
  <c r="CY43"/>
  <c r="X43"/>
  <c r="T82" i="2"/>
  <c r="K86"/>
  <c r="CZ43" i="3"/>
  <c r="Y43"/>
  <c r="V82" i="2"/>
  <c r="K87"/>
  <c r="U38" i="3"/>
  <c r="T38"/>
  <c r="P38"/>
  <c r="V38"/>
  <c r="V61"/>
  <c r="CP60"/>
  <c r="O60"/>
  <c r="R51"/>
  <c r="U48"/>
  <c r="R47"/>
  <c r="T61"/>
  <c r="CP54"/>
  <c r="O54"/>
  <c r="CP44"/>
  <c r="O44"/>
  <c r="V39"/>
  <c r="S38"/>
  <c r="W40"/>
  <c r="S40"/>
  <c r="V40"/>
  <c r="R40"/>
  <c r="T40"/>
  <c r="P40"/>
  <c r="CR35"/>
  <c r="Q35"/>
  <c r="H64" i="2"/>
  <c r="CP32" i="3"/>
  <c r="O32"/>
  <c r="CZ29"/>
  <c r="Y29"/>
  <c r="V51" i="2"/>
  <c r="T34"/>
  <c r="K39"/>
  <c r="P58" i="3"/>
  <c r="CP58"/>
  <c r="O58"/>
  <c r="GX39"/>
  <c r="CZ45"/>
  <c r="Y45"/>
  <c r="V90" i="2"/>
  <c r="CZ59" i="3"/>
  <c r="Y59"/>
  <c r="V125" i="2"/>
  <c r="AB158" i="3"/>
  <c r="CR158"/>
  <c r="Q158"/>
  <c r="CP158"/>
  <c r="O158"/>
  <c r="AB164"/>
  <c r="CR164"/>
  <c r="Q164"/>
  <c r="CP164"/>
  <c r="O164"/>
  <c r="CR143"/>
  <c r="Q143"/>
  <c r="CP143"/>
  <c r="O143"/>
  <c r="H294" i="2"/>
  <c r="X294"/>
  <c r="CP139" i="3"/>
  <c r="O139"/>
  <c r="K289" i="2"/>
  <c r="CR141" i="3"/>
  <c r="Q141"/>
  <c r="CP141"/>
  <c r="O141"/>
  <c r="H293" i="2"/>
  <c r="X293"/>
  <c r="GN130" i="3"/>
  <c r="GN118"/>
  <c r="GM118"/>
  <c r="GN112"/>
  <c r="GM112"/>
  <c r="K265" i="2"/>
  <c r="GX111" i="3"/>
  <c r="GN67"/>
  <c r="GM67"/>
  <c r="CZ61"/>
  <c r="Y61"/>
  <c r="V126" i="2"/>
  <c r="CY61" i="3"/>
  <c r="X61"/>
  <c r="T126" i="2"/>
  <c r="GN104" i="3"/>
  <c r="Q71"/>
  <c r="GM59"/>
  <c r="K125" i="2"/>
  <c r="R74" i="3"/>
  <c r="CY55"/>
  <c r="X55"/>
  <c r="T110" i="2"/>
  <c r="K114"/>
  <c r="CZ42" i="3"/>
  <c r="Y42"/>
  <c r="GM42"/>
  <c r="H45" i="2"/>
  <c r="CR27" i="3"/>
  <c r="Q27"/>
  <c r="G331" i="2"/>
  <c r="O331"/>
  <c r="V51" i="3"/>
  <c r="W48"/>
  <c r="S48"/>
  <c r="V48"/>
  <c r="R48"/>
  <c r="T48"/>
  <c r="CP36"/>
  <c r="O36"/>
  <c r="K330" i="2"/>
  <c r="AB156" i="3"/>
  <c r="CR156"/>
  <c r="Q156"/>
  <c r="CP156"/>
  <c r="O156"/>
  <c r="GM165"/>
  <c r="GP165"/>
  <c r="FV167"/>
  <c r="CR151"/>
  <c r="Q151"/>
  <c r="CP151"/>
  <c r="O151"/>
  <c r="H311" i="2"/>
  <c r="X311"/>
  <c r="CZ150" i="3"/>
  <c r="Y150"/>
  <c r="GO150"/>
  <c r="AB148"/>
  <c r="CP145"/>
  <c r="O145"/>
  <c r="CR147"/>
  <c r="Q147"/>
  <c r="K299" i="2"/>
  <c r="J303"/>
  <c r="P303"/>
  <c r="H299"/>
  <c r="CY146" i="3"/>
  <c r="X146"/>
  <c r="GM146"/>
  <c r="GN157"/>
  <c r="GM157"/>
  <c r="AB147"/>
  <c r="GM140"/>
  <c r="GO140"/>
  <c r="CY139"/>
  <c r="X139"/>
  <c r="T286" i="2"/>
  <c r="K290"/>
  <c r="K327"/>
  <c r="CP136" i="3"/>
  <c r="O136"/>
  <c r="GN129"/>
  <c r="GM129"/>
  <c r="K267" i="2"/>
  <c r="CZ145" i="3"/>
  <c r="Y145"/>
  <c r="V295" i="2"/>
  <c r="K291"/>
  <c r="GM133" i="3"/>
  <c r="GN133"/>
  <c r="GN122"/>
  <c r="GM122"/>
  <c r="CZ152"/>
  <c r="Y152"/>
  <c r="GM152"/>
  <c r="GN124"/>
  <c r="GM124"/>
  <c r="CR117"/>
  <c r="Q117"/>
  <c r="CP117"/>
  <c r="O117"/>
  <c r="H246" i="2"/>
  <c r="R111" i="3"/>
  <c r="Q109"/>
  <c r="GM115"/>
  <c r="GN115"/>
  <c r="P111"/>
  <c r="T111"/>
  <c r="V109"/>
  <c r="T110"/>
  <c r="P110"/>
  <c r="CP110"/>
  <c r="O110"/>
  <c r="V110"/>
  <c r="R110"/>
  <c r="GN100"/>
  <c r="GM100"/>
  <c r="GN92"/>
  <c r="GM92"/>
  <c r="K187" i="2"/>
  <c r="CP77" i="3"/>
  <c r="O77"/>
  <c r="P71"/>
  <c r="CP71"/>
  <c r="O71"/>
  <c r="GM125"/>
  <c r="GN125"/>
  <c r="AB121"/>
  <c r="CY113"/>
  <c r="X113"/>
  <c r="T232" i="2"/>
  <c r="K235"/>
  <c r="J238"/>
  <c r="P238"/>
  <c r="S110" i="3"/>
  <c r="GM97"/>
  <c r="GN97"/>
  <c r="K205" i="2"/>
  <c r="CZ91" i="3"/>
  <c r="Y91"/>
  <c r="V192" i="2"/>
  <c r="K195"/>
  <c r="J197"/>
  <c r="P197"/>
  <c r="GN82" i="3"/>
  <c r="GM82"/>
  <c r="V73"/>
  <c r="CP161"/>
  <c r="O161"/>
  <c r="AB149"/>
  <c r="K309" i="2"/>
  <c r="CP147" i="3"/>
  <c r="O147"/>
  <c r="GO155"/>
  <c r="GM155"/>
  <c r="K313" i="2"/>
  <c r="CR137" i="3"/>
  <c r="Q137"/>
  <c r="K281" i="2"/>
  <c r="J285"/>
  <c r="P285"/>
  <c r="H281"/>
  <c r="CP131" i="3"/>
  <c r="O131"/>
  <c r="CP126"/>
  <c r="O126"/>
  <c r="GM128"/>
  <c r="GN128"/>
  <c r="CP121"/>
  <c r="O121"/>
  <c r="CP114"/>
  <c r="O114"/>
  <c r="AB114"/>
  <c r="GX109"/>
  <c r="W75"/>
  <c r="S75"/>
  <c r="CP75"/>
  <c r="O75"/>
  <c r="H155" i="2"/>
  <c r="W155"/>
  <c r="S155"/>
  <c r="E155"/>
  <c r="U155"/>
  <c r="GX110" i="3"/>
  <c r="R109"/>
  <c r="V108"/>
  <c r="R108"/>
  <c r="CZ108"/>
  <c r="Y108"/>
  <c r="T108"/>
  <c r="P108"/>
  <c r="CP108"/>
  <c r="O108"/>
  <c r="CP98"/>
  <c r="O98"/>
  <c r="CP87"/>
  <c r="O87"/>
  <c r="K186" i="2"/>
  <c r="CR77" i="3"/>
  <c r="Q77"/>
  <c r="K159" i="2"/>
  <c r="J164"/>
  <c r="P164"/>
  <c r="H159"/>
  <c r="R73" i="3"/>
  <c r="AB124"/>
  <c r="V111"/>
  <c r="T109"/>
  <c r="AB87"/>
  <c r="Q73"/>
  <c r="W61"/>
  <c r="T31"/>
  <c r="DY167"/>
  <c r="P31"/>
  <c r="U52" i="2"/>
  <c r="H49"/>
  <c r="H52"/>
  <c r="W52"/>
  <c r="U31" i="3"/>
  <c r="S52" i="2"/>
  <c r="H48"/>
  <c r="E52"/>
  <c r="AQ167" i="3"/>
  <c r="CG167"/>
  <c r="BZ22"/>
  <c r="GM93"/>
  <c r="GN93"/>
  <c r="U74"/>
  <c r="CZ69"/>
  <c r="Y69"/>
  <c r="V145" i="2"/>
  <c r="V49" i="3"/>
  <c r="R49"/>
  <c r="U49"/>
  <c r="U99" i="2"/>
  <c r="S49" i="3"/>
  <c r="H99" i="2"/>
  <c r="W99"/>
  <c r="S99"/>
  <c r="E99"/>
  <c r="V41" i="3"/>
  <c r="EA167"/>
  <c r="R41"/>
  <c r="CY41"/>
  <c r="X41"/>
  <c r="T80" i="2"/>
  <c r="U41" i="3"/>
  <c r="H80" i="2"/>
  <c r="W80"/>
  <c r="W41" i="3"/>
  <c r="S80" i="2"/>
  <c r="E80"/>
  <c r="U80"/>
  <c r="EH197" i="3"/>
  <c r="P176"/>
  <c r="V16" i="4"/>
  <c r="V18"/>
  <c r="EH22" i="3"/>
  <c r="AB100"/>
  <c r="AB92"/>
  <c r="GM78"/>
  <c r="GN78"/>
  <c r="GX74"/>
  <c r="CY63"/>
  <c r="X63"/>
  <c r="T128" i="2"/>
  <c r="K133"/>
  <c r="CR57" i="3"/>
  <c r="Q57"/>
  <c r="H120" i="2"/>
  <c r="CZ56" i="3"/>
  <c r="Y56"/>
  <c r="GN56"/>
  <c r="U46"/>
  <c r="T46"/>
  <c r="P46"/>
  <c r="V46"/>
  <c r="R46"/>
  <c r="CZ46"/>
  <c r="Y46"/>
  <c r="P41"/>
  <c r="GX38"/>
  <c r="CJ167"/>
  <c r="GM25"/>
  <c r="GN25"/>
  <c r="V74"/>
  <c r="T71"/>
  <c r="CZ44"/>
  <c r="Y44"/>
  <c r="CY44"/>
  <c r="X44"/>
  <c r="CZ32"/>
  <c r="Y32"/>
  <c r="CY32"/>
  <c r="X32"/>
  <c r="GM29"/>
  <c r="GN29"/>
  <c r="K51" i="2"/>
  <c r="Q61" i="3"/>
  <c r="GM52"/>
  <c r="GN52"/>
  <c r="W50"/>
  <c r="Q48"/>
  <c r="CP48"/>
  <c r="O48"/>
  <c r="W46"/>
  <c r="AB43"/>
  <c r="AB27"/>
  <c r="CY24"/>
  <c r="X24"/>
  <c r="CZ24"/>
  <c r="Y24"/>
  <c r="U61"/>
  <c r="AB51"/>
  <c r="P49"/>
  <c r="Q46"/>
  <c r="Q41"/>
  <c r="Q39"/>
  <c r="Q31"/>
  <c r="DW167"/>
  <c r="CY45"/>
  <c r="X45"/>
  <c r="T90" i="2"/>
  <c r="GM99" i="3"/>
  <c r="GN101"/>
  <c r="GN91"/>
  <c r="GN42"/>
  <c r="EB167"/>
  <c r="DO167"/>
  <c r="GN89"/>
  <c r="K326" i="2"/>
  <c r="G321"/>
  <c r="O321"/>
  <c r="W321"/>
  <c r="AH167" i="3"/>
  <c r="U167"/>
  <c r="AE167"/>
  <c r="R167"/>
  <c r="GM56"/>
  <c r="GM89"/>
  <c r="AG167"/>
  <c r="T167"/>
  <c r="CP38"/>
  <c r="O38"/>
  <c r="AJ167"/>
  <c r="W167"/>
  <c r="GO154"/>
  <c r="GM154"/>
  <c r="GM123"/>
  <c r="GB167"/>
  <c r="CP47"/>
  <c r="O47"/>
  <c r="K98" i="2"/>
  <c r="GM119" i="3"/>
  <c r="GN84"/>
  <c r="GN99"/>
  <c r="GM141"/>
  <c r="GO141"/>
  <c r="K293" i="2"/>
  <c r="GO143" i="3"/>
  <c r="GM143"/>
  <c r="K294" i="2"/>
  <c r="AH22" i="3"/>
  <c r="DN167"/>
  <c r="EA22"/>
  <c r="GO151"/>
  <c r="GM151"/>
  <c r="K311" i="2"/>
  <c r="GM134" i="3"/>
  <c r="GN134"/>
  <c r="DL167"/>
  <c r="DY22"/>
  <c r="EB22"/>
  <c r="GN117"/>
  <c r="GM117"/>
  <c r="K246" i="2"/>
  <c r="AG22" i="3"/>
  <c r="ES167"/>
  <c r="GB22"/>
  <c r="GN83"/>
  <c r="GM83"/>
  <c r="K174" i="2"/>
  <c r="GN95" i="3"/>
  <c r="GM95"/>
  <c r="K204" i="2"/>
  <c r="DJ167" i="3"/>
  <c r="DW22"/>
  <c r="P206"/>
  <c r="EH18"/>
  <c r="GN121"/>
  <c r="GM121"/>
  <c r="K248" i="2"/>
  <c r="GM136" i="3"/>
  <c r="GO136"/>
  <c r="K45" i="2"/>
  <c r="CP27" i="3"/>
  <c r="O27"/>
  <c r="BA167"/>
  <c r="CJ22"/>
  <c r="CY31"/>
  <c r="X31"/>
  <c r="CZ31"/>
  <c r="Y31"/>
  <c r="V52" i="2"/>
  <c r="K49"/>
  <c r="DX167" i="3"/>
  <c r="W89" i="2"/>
  <c r="G89"/>
  <c r="O89"/>
  <c r="K155"/>
  <c r="GN103" i="3"/>
  <c r="GM103"/>
  <c r="K219" i="2"/>
  <c r="CZ74" i="3"/>
  <c r="Y74"/>
  <c r="CY74"/>
  <c r="X74"/>
  <c r="K306" i="2"/>
  <c r="CP149" i="3"/>
  <c r="O149"/>
  <c r="CP31"/>
  <c r="O31"/>
  <c r="DU167"/>
  <c r="GN87"/>
  <c r="GM87"/>
  <c r="GN77"/>
  <c r="GM77"/>
  <c r="X303" i="2"/>
  <c r="G303"/>
  <c r="O303"/>
  <c r="GM163" i="3"/>
  <c r="G53" i="2"/>
  <c r="O53"/>
  <c r="W53"/>
  <c r="GM164" i="3"/>
  <c r="GP164"/>
  <c r="CD167"/>
  <c r="W70" i="2"/>
  <c r="G70"/>
  <c r="O70"/>
  <c r="GN54" i="3"/>
  <c r="GM54"/>
  <c r="GM60"/>
  <c r="GN60"/>
  <c r="GM37"/>
  <c r="GN37"/>
  <c r="CZ58"/>
  <c r="Y58"/>
  <c r="CY58"/>
  <c r="X58"/>
  <c r="W175" i="2"/>
  <c r="G175"/>
  <c r="O175"/>
  <c r="CY46" i="3"/>
  <c r="X46"/>
  <c r="G109" i="2"/>
  <c r="O109"/>
  <c r="W109"/>
  <c r="K123"/>
  <c r="GM105" i="3"/>
  <c r="H76" i="2"/>
  <c r="CP39" i="3"/>
  <c r="O39"/>
  <c r="CY51"/>
  <c r="X51"/>
  <c r="T100" i="2"/>
  <c r="CZ51" i="3"/>
  <c r="Y51"/>
  <c r="V100" i="2"/>
  <c r="GM142" i="3"/>
  <c r="J117" i="2"/>
  <c r="P117"/>
  <c r="J42"/>
  <c r="P42"/>
  <c r="GM33" i="3"/>
  <c r="GN33"/>
  <c r="CP50"/>
  <c r="O50"/>
  <c r="GN69"/>
  <c r="H96" i="2"/>
  <c r="CP61" i="3"/>
  <c r="O61"/>
  <c r="G182" i="2"/>
  <c r="O182"/>
  <c r="W182"/>
  <c r="W219"/>
  <c r="G221"/>
  <c r="O221"/>
  <c r="H227"/>
  <c r="CZ109" i="3"/>
  <c r="Y109"/>
  <c r="V229" i="2"/>
  <c r="CY109" i="3"/>
  <c r="X109"/>
  <c r="T229" i="2"/>
  <c r="G296"/>
  <c r="O296"/>
  <c r="X296"/>
  <c r="CP137" i="3"/>
  <c r="O137"/>
  <c r="GO152"/>
  <c r="EP197"/>
  <c r="P174"/>
  <c r="EP22"/>
  <c r="H151" i="2"/>
  <c r="GM150" i="3"/>
  <c r="GO146"/>
  <c r="K217" i="2"/>
  <c r="J221"/>
  <c r="P221"/>
  <c r="CY49" i="3"/>
  <c r="X49"/>
  <c r="T99" i="2"/>
  <c r="CZ49" i="3"/>
  <c r="Y49"/>
  <c r="V99" i="2"/>
  <c r="GM131" i="3"/>
  <c r="GN131"/>
  <c r="K268" i="2"/>
  <c r="J269"/>
  <c r="P269"/>
  <c r="GM147" i="3"/>
  <c r="GO147"/>
  <c r="K153" i="2"/>
  <c r="K104"/>
  <c r="J109"/>
  <c r="P109"/>
  <c r="CP53" i="3"/>
  <c r="O53"/>
  <c r="K224" i="2"/>
  <c r="CP107" i="3"/>
  <c r="O107"/>
  <c r="CP73"/>
  <c r="O73"/>
  <c r="CY73"/>
  <c r="X73"/>
  <c r="T154" i="2"/>
  <c r="CZ73" i="3"/>
  <c r="Y73"/>
  <c r="V154" i="2"/>
  <c r="GM138" i="3"/>
  <c r="GO138"/>
  <c r="CP49"/>
  <c r="O49"/>
  <c r="CP41"/>
  <c r="O41"/>
  <c r="CP46"/>
  <c r="O46"/>
  <c r="G127" i="2"/>
  <c r="O127"/>
  <c r="W127"/>
  <c r="AX167" i="3"/>
  <c r="CG22"/>
  <c r="DZ167"/>
  <c r="G164" i="2"/>
  <c r="O164"/>
  <c r="W164"/>
  <c r="GN98" i="3"/>
  <c r="GM98"/>
  <c r="G285" i="2"/>
  <c r="O285"/>
  <c r="X285"/>
  <c r="CP111" i="3"/>
  <c r="O111"/>
  <c r="GM156"/>
  <c r="GN156"/>
  <c r="GN163"/>
  <c r="GM91"/>
  <c r="GO139"/>
  <c r="GM139"/>
  <c r="K64" i="2"/>
  <c r="J70"/>
  <c r="P70"/>
  <c r="CP35" i="3"/>
  <c r="O35"/>
  <c r="CZ38"/>
  <c r="Y38"/>
  <c r="CY38"/>
  <c r="X38"/>
  <c r="GN38"/>
  <c r="F176"/>
  <c r="G16" i="4"/>
  <c r="G18"/>
  <c r="AP197" i="3"/>
  <c r="AP22"/>
  <c r="ER197"/>
  <c r="P178"/>
  <c r="ER22"/>
  <c r="G136" i="2"/>
  <c r="O136"/>
  <c r="W136"/>
  <c r="J175"/>
  <c r="P175"/>
  <c r="K122"/>
  <c r="H77"/>
  <c r="GN85" i="3"/>
  <c r="GM85"/>
  <c r="AD167"/>
  <c r="GM45"/>
  <c r="GN45"/>
  <c r="GM55"/>
  <c r="GN55"/>
  <c r="DV167"/>
  <c r="GM69"/>
  <c r="H95" i="2"/>
  <c r="CY47" i="3"/>
  <c r="X47"/>
  <c r="T98" i="2"/>
  <c r="CZ47" i="3"/>
  <c r="Y47"/>
  <c r="V98" i="2"/>
  <c r="K96"/>
  <c r="J206"/>
  <c r="P206"/>
  <c r="CP79" i="3"/>
  <c r="O79"/>
  <c r="CY108"/>
  <c r="X108"/>
  <c r="GN108"/>
  <c r="CP109"/>
  <c r="O109"/>
  <c r="G191" i="2"/>
  <c r="O191"/>
  <c r="W191"/>
  <c r="CP74" i="3"/>
  <c r="O74"/>
  <c r="CZ71"/>
  <c r="Y71"/>
  <c r="V153" i="2"/>
  <c r="CY71" i="3"/>
  <c r="X71"/>
  <c r="T153" i="2"/>
  <c r="GN113" i="3"/>
  <c r="GN76"/>
  <c r="CZ41"/>
  <c r="Y41"/>
  <c r="V80" i="2"/>
  <c r="GM86" i="3"/>
  <c r="EM167"/>
  <c r="FV22"/>
  <c r="CZ48"/>
  <c r="Y48"/>
  <c r="CY48"/>
  <c r="X48"/>
  <c r="GM48"/>
  <c r="GN32"/>
  <c r="GM32"/>
  <c r="CZ40"/>
  <c r="Y40"/>
  <c r="CY40"/>
  <c r="X40"/>
  <c r="GN44"/>
  <c r="GM44"/>
  <c r="AC167"/>
  <c r="GN105"/>
  <c r="CY111"/>
  <c r="X111"/>
  <c r="T230" i="2"/>
  <c r="CZ111" i="3"/>
  <c r="Y111"/>
  <c r="V230" i="2"/>
  <c r="GN159" i="3"/>
  <c r="GM159"/>
  <c r="K95" i="2"/>
  <c r="AF167" i="3"/>
  <c r="K120" i="2"/>
  <c r="CP57" i="3"/>
  <c r="O57"/>
  <c r="AQ197"/>
  <c r="F177"/>
  <c r="AQ22"/>
  <c r="CZ75"/>
  <c r="Y75"/>
  <c r="V155" i="2"/>
  <c r="CY75" i="3"/>
  <c r="X75"/>
  <c r="T155" i="2"/>
  <c r="GN114" i="3"/>
  <c r="GM114"/>
  <c r="GN126"/>
  <c r="GM126"/>
  <c r="GM161"/>
  <c r="GN161"/>
  <c r="K329" i="2"/>
  <c r="J331"/>
  <c r="P331"/>
  <c r="CZ110" i="3"/>
  <c r="Y110"/>
  <c r="CY110"/>
  <c r="X110"/>
  <c r="GN110"/>
  <c r="W246" i="2"/>
  <c r="G250"/>
  <c r="O250"/>
  <c r="GM145" i="3"/>
  <c r="GO145"/>
  <c r="K295" i="2"/>
  <c r="J296"/>
  <c r="P296"/>
  <c r="GN36" i="3"/>
  <c r="GM36"/>
  <c r="GN59"/>
  <c r="GM158"/>
  <c r="GN158"/>
  <c r="CP40"/>
  <c r="O40"/>
  <c r="AZ167"/>
  <c r="CI22"/>
  <c r="K130" i="2"/>
  <c r="J136"/>
  <c r="P136"/>
  <c r="CP63" i="3"/>
  <c r="O63"/>
  <c r="P207"/>
  <c r="EI18"/>
  <c r="AB167"/>
  <c r="GM24"/>
  <c r="GN24"/>
  <c r="CY39"/>
  <c r="X39"/>
  <c r="T79" i="2"/>
  <c r="K76"/>
  <c r="CZ39" i="3"/>
  <c r="Y39"/>
  <c r="V79" i="2"/>
  <c r="K77"/>
  <c r="CP51" i="3"/>
  <c r="O51"/>
  <c r="GN30"/>
  <c r="GM30"/>
  <c r="AI167"/>
  <c r="K84" i="2"/>
  <c r="J89"/>
  <c r="P89"/>
  <c r="CP43" i="3"/>
  <c r="O43"/>
  <c r="CZ28"/>
  <c r="Y28"/>
  <c r="AL167"/>
  <c r="CY28"/>
  <c r="X28"/>
  <c r="K243" i="2"/>
  <c r="J250"/>
  <c r="P250"/>
  <c r="W204"/>
  <c r="G206"/>
  <c r="O206"/>
  <c r="CZ70" i="3"/>
  <c r="Y70"/>
  <c r="GM70"/>
  <c r="CY70"/>
  <c r="X70"/>
  <c r="H226" i="2"/>
  <c r="GO148" i="3"/>
  <c r="GM148"/>
  <c r="GN160"/>
  <c r="GM160"/>
  <c r="J191" i="2"/>
  <c r="P191"/>
  <c r="H150"/>
  <c r="GM113" i="3"/>
  <c r="G314" i="2"/>
  <c r="O314"/>
  <c r="X314"/>
  <c r="GN123" i="3"/>
  <c r="GN58"/>
  <c r="J314" i="2"/>
  <c r="P314"/>
  <c r="AE22" i="3"/>
  <c r="GM28"/>
  <c r="GM38"/>
  <c r="G231" i="2"/>
  <c r="O231"/>
  <c r="GN70" i="3"/>
  <c r="AJ22"/>
  <c r="K150" i="2"/>
  <c r="K151"/>
  <c r="Y167" i="3"/>
  <c r="AL22"/>
  <c r="CF167"/>
  <c r="CE167"/>
  <c r="P167"/>
  <c r="CH167"/>
  <c r="AC22"/>
  <c r="GN79"/>
  <c r="GM79"/>
  <c r="GM71"/>
  <c r="K226" i="2"/>
  <c r="G81"/>
  <c r="O81"/>
  <c r="W81"/>
  <c r="AU167" i="3"/>
  <c r="CD22"/>
  <c r="GN47"/>
  <c r="DK167"/>
  <c r="DX22"/>
  <c r="BA197"/>
  <c r="F187"/>
  <c r="BA22"/>
  <c r="F191"/>
  <c r="W197"/>
  <c r="W22"/>
  <c r="GN48"/>
  <c r="DL197"/>
  <c r="P188"/>
  <c r="DL22"/>
  <c r="GM43"/>
  <c r="GN43"/>
  <c r="O167"/>
  <c r="AB22"/>
  <c r="GM57"/>
  <c r="GN57"/>
  <c r="GN28"/>
  <c r="G101" i="2"/>
  <c r="O101"/>
  <c r="W101"/>
  <c r="GM111" i="3"/>
  <c r="GN111"/>
  <c r="K230" i="2"/>
  <c r="W156"/>
  <c r="G156"/>
  <c r="O156"/>
  <c r="W231"/>
  <c r="P208" i="3"/>
  <c r="ER18"/>
  <c r="GM110"/>
  <c r="DM167"/>
  <c r="DZ22"/>
  <c r="AK167"/>
  <c r="GM107"/>
  <c r="GN107"/>
  <c r="GM58"/>
  <c r="GN71"/>
  <c r="GO137"/>
  <c r="FU167"/>
  <c r="GM137"/>
  <c r="K227" i="2"/>
  <c r="GN50" i="3"/>
  <c r="GM50"/>
  <c r="GM108"/>
  <c r="FZ167"/>
  <c r="FX167"/>
  <c r="DH167"/>
  <c r="FW167"/>
  <c r="DU22"/>
  <c r="GM149"/>
  <c r="GO149"/>
  <c r="GM75"/>
  <c r="GM47"/>
  <c r="GM27"/>
  <c r="GN27"/>
  <c r="DT167"/>
  <c r="U197"/>
  <c r="F189"/>
  <c r="U22"/>
  <c r="DI167"/>
  <c r="DV22"/>
  <c r="GN46"/>
  <c r="GM46"/>
  <c r="CA167"/>
  <c r="GM49"/>
  <c r="GN49"/>
  <c r="K99" i="2"/>
  <c r="GN61" i="3"/>
  <c r="GM61"/>
  <c r="K126" i="2"/>
  <c r="J127"/>
  <c r="P127"/>
  <c r="ED167" i="3"/>
  <c r="GM31"/>
  <c r="GN31"/>
  <c r="K52" i="2"/>
  <c r="GN75" i="3"/>
  <c r="T52" i="2"/>
  <c r="K48"/>
  <c r="EC167" i="3"/>
  <c r="ES197"/>
  <c r="P187"/>
  <c r="ES22"/>
  <c r="DO197"/>
  <c r="P191"/>
  <c r="DO22"/>
  <c r="V167"/>
  <c r="AI22"/>
  <c r="F178"/>
  <c r="AZ197"/>
  <c r="AZ22"/>
  <c r="GN74"/>
  <c r="GM74"/>
  <c r="GN109"/>
  <c r="GM109"/>
  <c r="K229" i="2"/>
  <c r="GM51" i="3"/>
  <c r="GN51"/>
  <c r="K100" i="2"/>
  <c r="GM63" i="3"/>
  <c r="GN63"/>
  <c r="GN40"/>
  <c r="GM40"/>
  <c r="F207"/>
  <c r="AQ18"/>
  <c r="S167"/>
  <c r="AF22"/>
  <c r="EM197"/>
  <c r="P186"/>
  <c r="EM22"/>
  <c r="Q167"/>
  <c r="AD22"/>
  <c r="F206"/>
  <c r="AP18"/>
  <c r="GM35"/>
  <c r="GN35"/>
  <c r="F174"/>
  <c r="AX197"/>
  <c r="AX22"/>
  <c r="GM41"/>
  <c r="GN41"/>
  <c r="K80" i="2"/>
  <c r="GM73" i="3"/>
  <c r="GN73"/>
  <c r="K154" i="2"/>
  <c r="J156"/>
  <c r="P156"/>
  <c r="GM53" i="3"/>
  <c r="GN53"/>
  <c r="P204"/>
  <c r="EP18"/>
  <c r="GM39"/>
  <c r="GN39"/>
  <c r="K79" i="2"/>
  <c r="G25"/>
  <c r="CC167" i="3"/>
  <c r="DJ197"/>
  <c r="P181"/>
  <c r="DJ22"/>
  <c r="R197"/>
  <c r="F181"/>
  <c r="R22"/>
  <c r="F188"/>
  <c r="T197"/>
  <c r="T22"/>
  <c r="DN197"/>
  <c r="P190"/>
  <c r="DN22"/>
  <c r="J231" i="2"/>
  <c r="P231"/>
  <c r="G339"/>
  <c r="CB167" i="3"/>
  <c r="AS167"/>
  <c r="J53" i="2"/>
  <c r="P53"/>
  <c r="J81"/>
  <c r="P81"/>
  <c r="J101"/>
  <c r="P101"/>
  <c r="F218" i="3"/>
  <c r="T18"/>
  <c r="F211"/>
  <c r="R18"/>
  <c r="DG167"/>
  <c r="DT22"/>
  <c r="EN167"/>
  <c r="FW22"/>
  <c r="P189"/>
  <c r="DM197"/>
  <c r="DM22"/>
  <c r="P218"/>
  <c r="DL18"/>
  <c r="F186"/>
  <c r="H16" i="4"/>
  <c r="H18"/>
  <c r="AU197" i="3"/>
  <c r="AU22"/>
  <c r="AW167"/>
  <c r="CF22"/>
  <c r="AR167"/>
  <c r="CA22"/>
  <c r="P217"/>
  <c r="ES18"/>
  <c r="FT167"/>
  <c r="DH197"/>
  <c r="P170"/>
  <c r="DH22"/>
  <c r="DK197"/>
  <c r="P182"/>
  <c r="Y16" i="4"/>
  <c r="Y18"/>
  <c r="DK22" i="3"/>
  <c r="F182"/>
  <c r="J16" i="4"/>
  <c r="J18"/>
  <c r="S197" i="3"/>
  <c r="S22"/>
  <c r="X167"/>
  <c r="AK22"/>
  <c r="F170"/>
  <c r="P197"/>
  <c r="P22"/>
  <c r="AT167"/>
  <c r="CC22"/>
  <c r="P216"/>
  <c r="EM18"/>
  <c r="P179"/>
  <c r="DI197"/>
  <c r="DI22"/>
  <c r="F204"/>
  <c r="AX18"/>
  <c r="Q197"/>
  <c r="F179"/>
  <c r="Q22"/>
  <c r="DQ167"/>
  <c r="ED22"/>
  <c r="EL167"/>
  <c r="FU22"/>
  <c r="AY167"/>
  <c r="CH22"/>
  <c r="P220"/>
  <c r="DN18"/>
  <c r="P221"/>
  <c r="DO18"/>
  <c r="FS167"/>
  <c r="EO167"/>
  <c r="FX22"/>
  <c r="P211"/>
  <c r="DJ18"/>
  <c r="W16" i="4"/>
  <c r="W18"/>
  <c r="F208" i="3"/>
  <c r="AZ18"/>
  <c r="V197"/>
  <c r="F190"/>
  <c r="V22"/>
  <c r="DP167"/>
  <c r="EC22"/>
  <c r="F219"/>
  <c r="U18"/>
  <c r="EQ167"/>
  <c r="FZ22"/>
  <c r="F169"/>
  <c r="O197"/>
  <c r="O22"/>
  <c r="F221"/>
  <c r="W18"/>
  <c r="F217"/>
  <c r="BA18"/>
  <c r="AV167"/>
  <c r="CE22"/>
  <c r="F194"/>
  <c r="Y197"/>
  <c r="Y22"/>
  <c r="CB22"/>
  <c r="J339" i="2"/>
  <c r="J340"/>
  <c r="EJ167" i="3"/>
  <c r="FS22"/>
  <c r="X197"/>
  <c r="F193"/>
  <c r="X22"/>
  <c r="AW197"/>
  <c r="F173"/>
  <c r="AW22"/>
  <c r="DG197"/>
  <c r="P169"/>
  <c r="DG22"/>
  <c r="F199"/>
  <c r="O18"/>
  <c r="AY197"/>
  <c r="F175"/>
  <c r="AY22"/>
  <c r="F209"/>
  <c r="Q18"/>
  <c r="P209"/>
  <c r="DI18"/>
  <c r="F212"/>
  <c r="S18"/>
  <c r="F172"/>
  <c r="AV197"/>
  <c r="AV22"/>
  <c r="F220"/>
  <c r="V18"/>
  <c r="F224"/>
  <c r="Y18"/>
  <c r="P175"/>
  <c r="EQ197"/>
  <c r="EQ22"/>
  <c r="P193"/>
  <c r="DP197"/>
  <c r="DP22"/>
  <c r="P212"/>
  <c r="I27" i="2"/>
  <c r="EL197" i="3"/>
  <c r="P185"/>
  <c r="U16" i="4"/>
  <c r="U18"/>
  <c r="EL22" i="3"/>
  <c r="F200"/>
  <c r="P18"/>
  <c r="P200"/>
  <c r="DH18"/>
  <c r="EK167"/>
  <c r="FT22"/>
  <c r="AR197"/>
  <c r="F195"/>
  <c r="AR22"/>
  <c r="F216"/>
  <c r="AU18"/>
  <c r="EN197"/>
  <c r="P172"/>
  <c r="EN22"/>
  <c r="AS197"/>
  <c r="F184"/>
  <c r="E16" i="4"/>
  <c r="AS22" i="3"/>
  <c r="DK18"/>
  <c r="EO197"/>
  <c r="P173"/>
  <c r="EO22"/>
  <c r="DQ197"/>
  <c r="P194"/>
  <c r="DQ22"/>
  <c r="F185"/>
  <c r="F16" i="4"/>
  <c r="F18"/>
  <c r="AT197" i="3"/>
  <c r="AT22"/>
  <c r="P219"/>
  <c r="I26" i="2"/>
  <c r="G26"/>
  <c r="DM18" i="3"/>
  <c r="J341" i="2"/>
  <c r="J342"/>
  <c r="EK197" i="3"/>
  <c r="P184"/>
  <c r="T16" i="4"/>
  <c r="EK22" i="3"/>
  <c r="P203"/>
  <c r="EO18"/>
  <c r="I16" i="4"/>
  <c r="I18"/>
  <c r="E18"/>
  <c r="P202" i="3"/>
  <c r="EN18"/>
  <c r="P205"/>
  <c r="EQ18"/>
  <c r="F223"/>
  <c r="X18"/>
  <c r="F202"/>
  <c r="AV18"/>
  <c r="F215"/>
  <c r="AT18"/>
  <c r="P224"/>
  <c r="DQ18"/>
  <c r="F214"/>
  <c r="AS18"/>
  <c r="F225"/>
  <c r="AR18"/>
  <c r="P223"/>
  <c r="DP18"/>
  <c r="F205"/>
  <c r="AY18"/>
  <c r="F203"/>
  <c r="AW18"/>
  <c r="P215"/>
  <c r="EL18"/>
  <c r="P199"/>
  <c r="DG18"/>
  <c r="P195"/>
  <c r="EJ197"/>
  <c r="EJ22"/>
  <c r="P225"/>
  <c r="I25" i="2"/>
  <c r="EJ18" i="3"/>
  <c r="X16" i="4"/>
  <c r="X18"/>
  <c r="T18"/>
  <c r="P214" i="3"/>
  <c r="EK18"/>
</calcChain>
</file>

<file path=xl/sharedStrings.xml><?xml version="1.0" encoding="utf-8"?>
<sst xmlns="http://schemas.openxmlformats.org/spreadsheetml/2006/main" count="8501" uniqueCount="708">
  <si>
    <t>на  производство работ по капитальному ремонту и реконструкции ХГВС и оборудования в помещении ИТП в подвале МКД по адресу: Московская область, г. Лобня, ул. Пушкина , д. 4, корп. 2.</t>
  </si>
  <si>
    <t>"ул. Пушкина , д. 4, корп. 2."</t>
  </si>
  <si>
    <t>на производство работ по капитальному ремонту и реконструкции оборудования в помещении ИТП по ГВС и Отоплению  МКД по адресу: Московская область, г. Лобня, ул. Пушкина , д. 4, корп. 2.</t>
  </si>
  <si>
    <t>"СОГЛАСОВАНО"</t>
  </si>
  <si>
    <t>"УТВЕРЖДАЮ"</t>
  </si>
  <si>
    <t>___________________________</t>
  </si>
  <si>
    <t>" ___ " ___________ 20 ___ г.</t>
  </si>
  <si>
    <t>№ п/п</t>
  </si>
  <si>
    <t>Наименование работ и затрат</t>
  </si>
  <si>
    <t>Единица измерения</t>
  </si>
  <si>
    <t>Количество</t>
  </si>
  <si>
    <t>Примечание</t>
  </si>
  <si>
    <t>Заказчик _________________</t>
  </si>
  <si>
    <t>Подрядчик _________________</t>
  </si>
  <si>
    <t>"_____"________________ 2021 г.</t>
  </si>
  <si>
    <t>(Наименование стройки)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</si>
  <si>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</si>
  <si>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</si>
  <si>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</si>
  <si>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</si>
  <si>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</si>
  <si>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>Нормативная трудоемкость</t>
  </si>
  <si>
    <t>чел- ч.</t>
  </si>
  <si>
    <t>Средства на оплату труда</t>
  </si>
  <si>
    <t xml:space="preserve">Составлена в ценах ТСНБ-2001 Московской области (редакция 2014 г) июнь 2021 года </t>
  </si>
  <si>
    <t>Шифр расценки и коды ресурсов</t>
  </si>
  <si>
    <t>Ед. изм.</t>
  </si>
  <si>
    <t>Количество единиц</t>
  </si>
  <si>
    <t>Цена на ед. изм.</t>
  </si>
  <si>
    <t>Поправочные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</si>
  <si>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</si>
  <si>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</si>
  <si>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</si>
  <si>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</si>
  <si>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</si>
  <si>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Зарплата</t>
  </si>
  <si>
    <t>Эксплуатация машин</t>
  </si>
  <si>
    <t>в т.ч. зарплата машинистов</t>
  </si>
  <si>
    <t>Материальные ресурсы</t>
  </si>
  <si>
    <t>НР от ФОТ</t>
  </si>
  <si>
    <t>%</t>
  </si>
  <si>
    <t>СП от ФОТ</t>
  </si>
  <si>
    <t>Затраты труда</t>
  </si>
  <si>
    <t>чел-ч</t>
  </si>
  <si>
    <r>
      <rPr>
        <sz val="11"/>
        <rFont val="Arial"/>
        <family val="2"/>
        <charset val="204"/>
      </rPr>
      <t xml:space="preserve">Труба оцинкованная Ду 100
</t>
    </r>
    <r>
      <rPr>
        <i/>
        <sz val="10"/>
        <rFont val="Arial"/>
        <family val="2"/>
        <charset val="204"/>
      </rPr>
      <t>Базисная стоимость: = [2 502 / 1,2]</t>
    </r>
  </si>
  <si>
    <r>
      <rPr>
        <sz val="11"/>
        <rFont val="Arial"/>
        <family val="2"/>
        <charset val="204"/>
      </rPr>
      <t xml:space="preserve">Труба оцинкованная Ду 80
</t>
    </r>
    <r>
      <rPr>
        <i/>
        <sz val="10"/>
        <rFont val="Arial"/>
        <family val="2"/>
        <charset val="204"/>
      </rPr>
      <t>Базисная стоимость: = [1 718 / 1,2]</t>
    </r>
  </si>
  <si>
    <r>
      <rPr>
        <sz val="11"/>
        <rFont val="Arial"/>
        <family val="2"/>
        <charset val="204"/>
      </rPr>
      <t xml:space="preserve">Труба оцинкованая Ду 50
</t>
    </r>
    <r>
      <rPr>
        <i/>
        <sz val="10"/>
        <rFont val="Arial"/>
        <family val="2"/>
        <charset val="204"/>
      </rPr>
      <t>Базисная стоимость: = [1 006 / 1,2]</t>
    </r>
  </si>
  <si>
    <r>
      <rPr>
        <sz val="11"/>
        <rFont val="Arial"/>
        <family val="2"/>
        <charset val="204"/>
      </rPr>
      <t xml:space="preserve">Отвод оцинкованный Ду 50
</t>
    </r>
    <r>
      <rPr>
        <i/>
        <sz val="10"/>
        <rFont val="Arial"/>
        <family val="2"/>
        <charset val="204"/>
      </rPr>
      <t>Базисная стоимость: = [172 / 1,2]</t>
    </r>
  </si>
  <si>
    <r>
      <rPr>
        <sz val="11"/>
        <rFont val="Arial"/>
        <family val="2"/>
        <charset val="204"/>
      </rPr>
      <t xml:space="preserve">Задвижка с обрезиненным клином ABRA A40 Ду100 Ру16
</t>
    </r>
    <r>
      <rPr>
        <i/>
        <sz val="10"/>
        <rFont val="Arial"/>
        <family val="2"/>
        <charset val="204"/>
      </rPr>
      <t>Базисная стоимость: = [14 465 / 1,2]</t>
    </r>
  </si>
  <si>
    <r>
      <rPr>
        <sz val="11"/>
        <rFont val="Arial"/>
        <family val="2"/>
        <charset val="204"/>
      </rPr>
      <t xml:space="preserve">Уплотнение Alfa Laval M6-EPDM
</t>
    </r>
    <r>
      <rPr>
        <i/>
        <sz val="10"/>
        <rFont val="Arial"/>
        <family val="2"/>
        <charset val="204"/>
      </rPr>
      <t>Базисная стоимость: = [1 437 / 1,2]</t>
    </r>
  </si>
  <si>
    <r>
      <rPr>
        <sz val="11"/>
        <rFont val="Arial"/>
        <family val="2"/>
        <charset val="204"/>
      </rPr>
      <t xml:space="preserve">Пластина Alfa Laval M61-316-0.5-EPDMCT с уплотнением
</t>
    </r>
    <r>
      <rPr>
        <i/>
        <sz val="10"/>
        <rFont val="Arial"/>
        <family val="2"/>
        <charset val="204"/>
      </rPr>
      <t>Базисная стоимость: = [6 037 / 1,2]</t>
    </r>
  </si>
  <si>
    <r>
      <rPr>
        <sz val="11"/>
        <rFont val="Arial"/>
        <family val="2"/>
        <charset val="204"/>
      </rPr>
      <t xml:space="preserve">Насос TPE2 50-120 NAFA BUBE
</t>
    </r>
    <r>
      <rPr>
        <i/>
        <sz val="10"/>
        <rFont val="Arial"/>
        <family val="2"/>
        <charset val="204"/>
      </rPr>
      <t>Базисная стоимость: = [228 332 / 1,2]</t>
    </r>
  </si>
  <si>
    <r>
      <rPr>
        <sz val="11"/>
        <rFont val="Arial"/>
        <family val="2"/>
        <charset val="204"/>
      </rPr>
      <t xml:space="preserve">Клапан обратный Danfoss NVD 812 Ру40 Ду32
</t>
    </r>
    <r>
      <rPr>
        <i/>
        <sz val="10"/>
        <rFont val="Arial"/>
        <family val="2"/>
        <charset val="204"/>
      </rPr>
      <t>Базисная стоимость: = [13 711 / 1,2]</t>
    </r>
  </si>
  <si>
    <r>
      <rPr>
        <sz val="11"/>
        <rFont val="Arial"/>
        <family val="2"/>
        <charset val="204"/>
      </rPr>
      <t xml:space="preserve">Манометр РОСМА TM510
</t>
    </r>
    <r>
      <rPr>
        <i/>
        <sz val="10"/>
        <rFont val="Arial"/>
        <family val="2"/>
        <charset val="204"/>
      </rPr>
      <t>Базисная стоимость: = [883 / 1,2]</t>
    </r>
  </si>
  <si>
    <r>
      <rPr>
        <sz val="11"/>
        <rFont val="Arial"/>
        <family val="2"/>
        <charset val="204"/>
      </rPr>
      <t xml:space="preserve">Термометр РОСМА БТ-51.211
</t>
    </r>
    <r>
      <rPr>
        <i/>
        <sz val="10"/>
        <rFont val="Arial"/>
        <family val="2"/>
        <charset val="204"/>
      </rPr>
      <t>Базисная стоимость: = [1 069 / 1,2]</t>
    </r>
  </si>
  <si>
    <r>
      <rPr>
        <sz val="11"/>
        <rFont val="Arial"/>
        <family val="2"/>
        <charset val="204"/>
      </rPr>
      <t xml:space="preserve">Кран со спуском воздуха Itapарт.115 G1/2
</t>
    </r>
    <r>
      <rPr>
        <i/>
        <sz val="10"/>
        <rFont val="Arial"/>
        <family val="2"/>
        <charset val="204"/>
      </rPr>
      <t>Базисная стоимость: = [448 / 1,2]</t>
    </r>
  </si>
  <si>
    <r>
      <rPr>
        <sz val="11"/>
        <rFont val="Arial"/>
        <family val="2"/>
        <charset val="204"/>
      </rPr>
      <t xml:space="preserve">Кран шаровый латун. Ду15 Itap арт.091
</t>
    </r>
    <r>
      <rPr>
        <i/>
        <sz val="10"/>
        <rFont val="Arial"/>
        <family val="2"/>
        <charset val="204"/>
      </rPr>
      <t>Базисная стоимость: = [339 / 1,2]</t>
    </r>
  </si>
  <si>
    <r>
      <rPr>
        <sz val="11"/>
        <rFont val="Arial"/>
        <family val="2"/>
        <charset val="204"/>
      </rPr>
      <t xml:space="preserve">Кран шаровый латун. Ду20 Itap арт.091
</t>
    </r>
    <r>
      <rPr>
        <i/>
        <sz val="10"/>
        <rFont val="Arial"/>
        <family val="2"/>
        <charset val="204"/>
      </rPr>
      <t>Базисная стоимость: = [460 / 1,2]</t>
    </r>
  </si>
  <si>
    <r>
      <rPr>
        <sz val="11"/>
        <rFont val="Arial"/>
        <family val="2"/>
        <charset val="204"/>
      </rPr>
      <t xml:space="preserve">Кран шаровый латун. Ду25 Itap арт.091
</t>
    </r>
    <r>
      <rPr>
        <i/>
        <sz val="10"/>
        <rFont val="Arial"/>
        <family val="2"/>
        <charset val="204"/>
      </rPr>
      <t>Базисная стоимость: = [747 / 1,2]</t>
    </r>
  </si>
  <si>
    <r>
      <rPr>
        <sz val="11"/>
        <rFont val="Arial"/>
        <family val="2"/>
        <charset val="204"/>
      </rPr>
      <t xml:space="preserve">Американка Ду25 Itap
</t>
    </r>
    <r>
      <rPr>
        <i/>
        <sz val="10"/>
        <rFont val="Arial"/>
        <family val="2"/>
        <charset val="204"/>
      </rPr>
      <t>Базисная стоимость: = [632 / 1,2]</t>
    </r>
  </si>
  <si>
    <r>
      <rPr>
        <sz val="11"/>
        <rFont val="Arial"/>
        <family val="2"/>
        <charset val="204"/>
      </rPr>
      <t xml:space="preserve">Насос CR1-5 A-FGJ-A-E-HQQE
</t>
    </r>
    <r>
      <rPr>
        <i/>
        <sz val="10"/>
        <rFont val="Arial"/>
        <family val="2"/>
        <charset val="204"/>
      </rPr>
      <t>Базисная стоимость: = [113 620 / 1,2]</t>
    </r>
  </si>
  <si>
    <r>
      <rPr>
        <sz val="11"/>
        <rFont val="Arial"/>
        <family val="2"/>
        <charset val="204"/>
      </rPr>
      <t xml:space="preserve">Дисковый поворотный затвор Tecofi VP 3449 Ду50 Ру16 EPDM
</t>
    </r>
    <r>
      <rPr>
        <i/>
        <sz val="10"/>
        <rFont val="Arial"/>
        <family val="2"/>
        <charset val="204"/>
      </rPr>
      <t>Базисная стоимость: = [5 991 / 1,2]</t>
    </r>
  </si>
  <si>
    <r>
      <rPr>
        <sz val="11"/>
        <rFont val="Arial"/>
        <family val="2"/>
        <charset val="204"/>
      </rPr>
      <t xml:space="preserve">Клапан 2-ходовой резьбовой PN16 DN=32 Kvs
</t>
    </r>
    <r>
      <rPr>
        <i/>
        <sz val="10"/>
        <rFont val="Arial"/>
        <family val="2"/>
        <charset val="204"/>
      </rPr>
      <t>Базисная стоимость: = [25 668 / 1,2]</t>
    </r>
  </si>
  <si>
    <r>
      <rPr>
        <sz val="11"/>
        <rFont val="Arial"/>
        <family val="2"/>
        <charset val="204"/>
      </rPr>
      <t xml:space="preserve">Электромеханический привод клапана TAC Forta M800
</t>
    </r>
    <r>
      <rPr>
        <i/>
        <sz val="10"/>
        <rFont val="Arial"/>
        <family val="2"/>
        <charset val="204"/>
      </rPr>
      <t>Базисная стоимость: = [37 536 / 1,2]</t>
    </r>
  </si>
  <si>
    <r>
      <rPr>
        <sz val="11"/>
        <rFont val="Arial"/>
        <family val="2"/>
        <charset val="204"/>
      </rPr>
      <t xml:space="preserve">Крепеж стандартный резьбовой тип DN=32 9112100032
</t>
    </r>
    <r>
      <rPr>
        <i/>
        <sz val="10"/>
        <rFont val="Arial"/>
        <family val="2"/>
        <charset val="204"/>
      </rPr>
      <t>Базисная стоимость: = [2 925 / 1,2]</t>
    </r>
  </si>
  <si>
    <r>
      <rPr>
        <sz val="11"/>
        <rFont val="Arial"/>
        <family val="2"/>
        <charset val="204"/>
      </rPr>
      <t xml:space="preserve">Клапан 2-ходовой резьбовой PN16 DN=40 Kvs=25
</t>
    </r>
    <r>
      <rPr>
        <i/>
        <sz val="10"/>
        <rFont val="Arial"/>
        <family val="2"/>
        <charset val="204"/>
      </rPr>
      <t>Базисная стоимость: = [29 050 / 1,2]</t>
    </r>
  </si>
  <si>
    <r>
      <rPr>
        <sz val="11"/>
        <rFont val="Arial"/>
        <family val="2"/>
        <charset val="204"/>
      </rPr>
      <t xml:space="preserve">Крепеж стандартный резьбовой тип DN=40 9112100040
</t>
    </r>
    <r>
      <rPr>
        <i/>
        <sz val="10"/>
        <rFont val="Arial"/>
        <family val="2"/>
        <charset val="204"/>
      </rPr>
      <t>Базисная стоимость: = [3 684 / 1,2]</t>
    </r>
  </si>
  <si>
    <r>
      <rPr>
        <sz val="11"/>
        <rFont val="Arial"/>
        <family val="2"/>
        <charset val="204"/>
      </rPr>
      <t xml:space="preserve">Кран шаровый латун. Ду40 Itap арт.091
</t>
    </r>
    <r>
      <rPr>
        <i/>
        <sz val="10"/>
        <rFont val="Arial"/>
        <family val="2"/>
        <charset val="204"/>
      </rPr>
      <t>Базисная стоимость: = [1 380 / 1,2]</t>
    </r>
  </si>
  <si>
    <r>
      <rPr>
        <sz val="11"/>
        <rFont val="Arial"/>
        <family val="2"/>
        <charset val="204"/>
      </rPr>
      <t xml:space="preserve">Клапан предохранительный Flamco Prescor S латунный муфтовый Ду40x50
</t>
    </r>
    <r>
      <rPr>
        <i/>
        <sz val="10"/>
        <rFont val="Arial"/>
        <family val="2"/>
        <charset val="204"/>
      </rPr>
      <t>Базисная стоимость: = [24 000 / 1,2]</t>
    </r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</si>
  <si>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</si>
  <si>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</si>
  <si>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</si>
  <si>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</si>
  <si>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Smeta.Cloud  (495) 974-1589</t>
  </si>
  <si>
    <t>_PS_</t>
  </si>
  <si>
    <t>Smeta.Cloud</t>
  </si>
  <si>
    <t>1</t>
  </si>
  <si>
    <t>Пушкино дом 4 к. 2</t>
  </si>
  <si>
    <t>Сметные нормы списания</t>
  </si>
  <si>
    <t>Коды ценников</t>
  </si>
  <si>
    <t>Московская область ТСНБ-2001 (редакция 2014 г)</t>
  </si>
  <si>
    <t>ТР для Версии 11: Центральные регионы (МДС 81-25.2001) от 24.02.2021 г</t>
  </si>
  <si>
    <t>ТСНБ-2001 Московской области (редакция 2014 г версия 15.0)</t>
  </si>
  <si>
    <t>Поправки для НБ 2014 года от 02.12.2020</t>
  </si>
  <si>
    <t>Ремонтные работы.</t>
  </si>
  <si>
    <t>65-1-3</t>
  </si>
  <si>
    <t>Разборка трубопроводов из водогазопроводных труб диаметром до 100 мм</t>
  </si>
  <si>
    <t>100 м трубопровода</t>
  </si>
  <si>
    <t>ТЕРр Московской обл., 65-1-3, приказ Минстроя России №675/пр от 28.02.2017 № 263/пр</t>
  </si>
  <si>
    <t>Ремонтно-строительные работы</t>
  </si>
  <si>
    <t>Внтуренниие с/техработы:  демонтаж, разборка, промывка</t>
  </si>
  <si>
    <t>рФЕР-65</t>
  </si>
  <si>
    <t>2</t>
  </si>
  <si>
    <t>16-02-002-10</t>
  </si>
  <si>
    <t>Прокладка трубопроводов водоснабжения из стальных водогазопроводных оцинкованных труб диаметром 100 мм</t>
  </si>
  <si>
    <t>ТЕР Московской обл., 16-02-002-10, приказ Минстроя России №675/пр от 28.02.2017 № 260/пр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</si>
  <si>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</si>
  <si>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)*1,25</t>
  </si>
  <si>
    <t>)*1,15</t>
  </si>
  <si>
    <t>Общестроительные работы</t>
  </si>
  <si>
    <t>Трубопроводы внутренние</t>
  </si>
  <si>
    <t>ФЕР-16</t>
  </si>
  <si>
    <t>Поправка: МДС 81-35.2004, п.4.7</t>
  </si>
  <si>
    <t>2,1</t>
  </si>
  <si>
    <t>302-0895</t>
  </si>
  <si>
    <t>Узлы укрупненные монтажные (трубопроводы) из стальных водогазопроводных оцинкованных труб с гильзами диаметром 100 мм</t>
  </si>
  <si>
    <t>м</t>
  </si>
  <si>
    <t>ТССЦ Московской обл., 302-0895, приказ Минстроя России №675/пр от 28.02.2017 № 256/пр</t>
  </si>
  <si>
    <t>2,2</t>
  </si>
  <si>
    <t>Цена поставщика</t>
  </si>
  <si>
    <t>Труба оцинкованная Ду 100</t>
  </si>
  <si>
    <t>[2 502 / 1,2]</t>
  </si>
  <si>
    <t>0</t>
  </si>
  <si>
    <t>3</t>
  </si>
  <si>
    <t>16-07-005-2</t>
  </si>
  <si>
    <t>Гидравлическое испытание трубопроводов систем отопления, водопровода и горячего водоснабжения диаметром до 100 мм</t>
  </si>
  <si>
    <t>ТЕР Московской обл., 16-07-005-2, приказ Минстроя России №675/пр от 28.02.2017 № 260/пр</t>
  </si>
  <si>
    <t>*1,15</t>
  </si>
  <si>
    <t>4</t>
  </si>
  <si>
    <t>5</t>
  </si>
  <si>
    <t>16-02-002-8</t>
  </si>
  <si>
    <t>Прокладка трубопроводов водоснабжения из стальных водогазопроводных оцинкованных труб диаметром 80 мм</t>
  </si>
  <si>
    <t>ТЕР Московской обл., 16-02-002-8, приказ Минстроя России №675/пр от 28.02.2017 № 260/пр</t>
  </si>
  <si>
    <t>5,1</t>
  </si>
  <si>
    <t>302-0894</t>
  </si>
  <si>
    <t>Узлы укрупненные монтажные (трубопроводы) из стальных водогазопроводных оцинкованных труб с гильзами для водоснабжения диаметром 80 мм</t>
  </si>
  <si>
    <t>ТССЦ Московской обл., 302-0894, приказ Минстроя России №675/пр от 28.02.2017 № 256/пр</t>
  </si>
  <si>
    <t>5,2</t>
  </si>
  <si>
    <t>Труба оцинкованная Ду 80</t>
  </si>
  <si>
    <t>[1 718 / 1,2]</t>
  </si>
  <si>
    <t>6</t>
  </si>
  <si>
    <t>7</t>
  </si>
  <si>
    <t>16-02-002-6</t>
  </si>
  <si>
    <t>Прокладка трубопроводов водоснабжения из стальных водогазопроводных оцинкованных труб диаметром 50 мм</t>
  </si>
  <si>
    <t>ТЕР Московской обл., 16-02-002-6, приказ Минстроя России №675/пр от 28.02.2017 № 260/пр</t>
  </si>
  <si>
    <t>7,1</t>
  </si>
  <si>
    <t>302-0892</t>
  </si>
  <si>
    <t>Узлы укрупненные монтажные (трубопроводы) из стальных водогазопроводных оцинкованных труб с гильзами для водоснабжения диаметром 50 мм</t>
  </si>
  <si>
    <t>ТССЦ Московской обл., 302-0892, приказ Минстроя России №675/пр от 28.02.2017 № 256/пр</t>
  </si>
  <si>
    <t>7,2</t>
  </si>
  <si>
    <t>Труба оцинкованая Ду 50</t>
  </si>
  <si>
    <t>[1 006 / 1,2]</t>
  </si>
  <si>
    <t>7,3</t>
  </si>
  <si>
    <t>Отвод оцинкованный Ду 50</t>
  </si>
  <si>
    <t>шт</t>
  </si>
  <si>
    <t>шт.</t>
  </si>
  <si>
    <t>[172 / 1,2]</t>
  </si>
  <si>
    <t>8</t>
  </si>
  <si>
    <t>26-01-003-1</t>
  </si>
  <si>
    <t>Изоляция трубопроводов цилиндрами и полуцилиндрами из минеральной ваты на синтетическом связующем</t>
  </si>
  <si>
    <t>1 м3 изоляции</t>
  </si>
  <si>
    <t>ТЕР Московской обл., 26-01-003-1, приказ Минстроя России №675/пр от 28.02.2017 № 260/пр</t>
  </si>
  <si>
    <t>Теплоизоляционные работы</t>
  </si>
  <si>
    <t>ФЕР-26</t>
  </si>
  <si>
    <t>9</t>
  </si>
  <si>
    <t>16-07-005-1</t>
  </si>
  <si>
    <t>Гидравлическое испытание трубопроводов систем отопления, водопровода и горячего водоснабжения диаметром до 50 мм</t>
  </si>
  <si>
    <t>ТЕР Московской обл., 16-07-005-1, приказ Минстроя России №675/пр от 28.02.2017 № 260/пр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</si>
  <si>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</si>
  <si>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Поправка: М-ка 421/пр 04.08.20 п.58 п.п. б)</t>
  </si>
  <si>
    <t>10</t>
  </si>
  <si>
    <t>65-5-9</t>
  </si>
  <si>
    <t>Смена задвижек диаметром 100 мм</t>
  </si>
  <si>
    <t>100 шт.</t>
  </si>
  <si>
    <t>ТЕРр Московской обл., 65-5-9, приказ Минстроя России №675/пр от 28.02.2017 № 263/пр</t>
  </si>
  <si>
    <t>Внтуренниие с/техработы: смена труб</t>
  </si>
  <si>
    <t>10,1</t>
  </si>
  <si>
    <t>302-1177</t>
  </si>
  <si>
    <t>Задвижки параллельные фланцевые с выдвижным шпинделем для воды и пара давлением 1 Мпа (10 кгс/см2) 30ч6бр диаметром 100 мм</t>
  </si>
  <si>
    <t>ТССЦ Московской обл., 302-1177, приказ Минстроя России №675/пр от 28.02.2017 № 256/пр</t>
  </si>
  <si>
    <t>10,2</t>
  </si>
  <si>
    <t>Задвижка с обрезиненным клином ABRA A40 Ду100 Ру16</t>
  </si>
  <si>
    <t>[14 465 / 1,2]</t>
  </si>
  <si>
    <t>11</t>
  </si>
  <si>
    <t>65-101-2</t>
  </si>
  <si>
    <t>Очистка внутренней поверхности: теплообменного аппарата  площадью нагрева 12 м2</t>
  </si>
  <si>
    <t>1  шт.</t>
  </si>
  <si>
    <t>ТСНБ-2001 Московской области, 65-101-2, протокол от 24.05.2017 г. № 5</t>
  </si>
  <si>
    <t>12</t>
  </si>
  <si>
    <t>Уплотнение Alfa Laval M6-EPDM</t>
  </si>
  <si>
    <t>Материалы строительные</t>
  </si>
  <si>
    <t>Материалы, изделия и конструкции</t>
  </si>
  <si>
    <t>материалы (03)</t>
  </si>
  <si>
    <t>[1 437 / 1,2]</t>
  </si>
  <si>
    <t>13</t>
  </si>
  <si>
    <t>65-27-3</t>
  </si>
  <si>
    <t>Демонтаж элеваторных узлов номер 1, 2 (прим. пластин)</t>
  </si>
  <si>
    <t>ТЕРр Московской обл., 65-27-3, приказ Минстроя России №675/пр от 28.02.2017 № 263/пр</t>
  </si>
  <si>
    <t>14</t>
  </si>
  <si>
    <t>18-06-005-1</t>
  </si>
  <si>
    <t>Установка элеваторов номером 1, 2 (прим.пластин)</t>
  </si>
  <si>
    <t>10 шт.</t>
  </si>
  <si>
    <t>ТЕР Московской обл., 18-06-005-1, приказ Минстроя России №675/пр от 28.02.2017 № 260/пр</t>
  </si>
  <si>
    <t>Отопление - внутренние устройства</t>
  </si>
  <si>
    <t>ФЕР-18</t>
  </si>
  <si>
    <t>14,1</t>
  </si>
  <si>
    <t>302-1099</t>
  </si>
  <si>
    <t>Элеваторы ВТИ стальные из стальных труб и сортовой стали № 1 и 2</t>
  </si>
  <si>
    <t>ТССЦ Московской обл., 302-1099, приказ Минстроя России №675/пр от 28.02.2017 № 256/пр</t>
  </si>
  <si>
    <t>14,2</t>
  </si>
  <si>
    <t>507-0983</t>
  </si>
  <si>
    <t>Фланцы стальные плоские приварные из стали ВСт3сп2, ВСт3сп3, давлением 1,0 МПа (10 кгс/см2), диаметром 50 мм</t>
  </si>
  <si>
    <t>ТССЦ Московской обл., 507-0983, приказ Минстроя России №675/пр от 28.02.2017 № 258/пр</t>
  </si>
  <si>
    <t>14,3</t>
  </si>
  <si>
    <t>Пластина Alfa Laval M61-316-0.5-EPDMCT с уплотнением</t>
  </si>
  <si>
    <t>[6 037 / 1,2]</t>
  </si>
  <si>
    <t>15</t>
  </si>
  <si>
    <t>18-05-001-1</t>
  </si>
  <si>
    <t>Демонтаж  насосов центробежных с электродвигателем, масса агрегата до 0,1 т</t>
  </si>
  <si>
    <t>1 насос</t>
  </si>
  <si>
    <t>ТЕР Московской обл., 18-05-001-1, приказ Минстроя России №675/пр от 28.02.2017 № 260/пр</t>
  </si>
  <si>
    <t>Поправка: МДС 81-38.2004, п.3.3.1.в  Наименование: При разборке внутренних санитарно-технических устройств (водопровода, канализации, водостоков, отопления, вентиляции)</t>
  </si>
  <si>
    <t>)*0</t>
  </si>
  <si>
    <t>)*0,4</t>
  </si>
  <si>
    <t>Поправка: МДС 81-38.2004, п.3.3.1.в</t>
  </si>
  <si>
    <t>16</t>
  </si>
  <si>
    <t>Установка насосов центробежных с электродвигателем, масса агрегата до 0,1 т</t>
  </si>
  <si>
    <t>16,1</t>
  </si>
  <si>
    <t>301-1494</t>
  </si>
  <si>
    <t>Насосы центробежные 8/18 с электродвигателем 4А 180 А2 массой агрегата до 0,1 т</t>
  </si>
  <si>
    <t>компл.</t>
  </si>
  <si>
    <t>ТССЦ Московской обл., 301-1494, приказ Минстроя России №675/пр от 28.02.2017 № 256/пр</t>
  </si>
  <si>
    <t>16,2</t>
  </si>
  <si>
    <t>Насос TPE2 50-120 NAFA BUBE</t>
  </si>
  <si>
    <t>[228 332 / 1,2]</t>
  </si>
  <si>
    <t>17</t>
  </si>
  <si>
    <t>16-05-001-2</t>
  </si>
  <si>
    <t>Установка вентилей, задвижек, затворов, клапанов обратных, кранов проходных на трубопроводах из стальных труб диаметром до 50 мм (Демонтаж обратного клапана Ду 32)</t>
  </si>
  <si>
    <t>ТЕР Московской обл., 16-05-001-2, приказ Минстроя России №675/пр от 28.02.2017 № 260/пр</t>
  </si>
  <si>
    <t>18</t>
  </si>
  <si>
    <t>Установка вентилей, задвижек, затворов, клапанов обратных, кранов проходных на трубопроводах из стальных труб диаметром до 50 мм</t>
  </si>
  <si>
    <t>18,1</t>
  </si>
  <si>
    <t>Клапан обратный Danfoss NVD 812 Ру40 Ду32</t>
  </si>
  <si>
    <t>ТССЦ Московской обл., 302-9009, приказ Минстроя России №675/пр от 28.02.2017 № 256/пр</t>
  </si>
  <si>
    <t>[13 711 / 1,2]</t>
  </si>
  <si>
    <t>19</t>
  </si>
  <si>
    <t>18-07-001-2</t>
  </si>
  <si>
    <t>Установка манометров с трехходовым краном (Демонтаж)</t>
  </si>
  <si>
    <t>1 КОМПЛ.</t>
  </si>
  <si>
    <t>ТЕР Московской обл., 18-07-001-2, приказ Минстроя России №675/пр от 28.02.2017 № 260/пр</t>
  </si>
  <si>
    <t>20</t>
  </si>
  <si>
    <t>Установка манометров с трехходовым краном</t>
  </si>
  <si>
    <t>20,1</t>
  </si>
  <si>
    <t>301-1465</t>
  </si>
  <si>
    <t>Манометр для неагрессивных сред (класс точности 1.5) с резьбовым присоединением марка МП-3У-16 с трехходовым краном 11П18пкРу16</t>
  </si>
  <si>
    <t>ТССЦ Московской обл., 301-1465, приказ Минстроя России №675/пр от 28.02.2017 № 256/пр</t>
  </si>
  <si>
    <t>20,2</t>
  </si>
  <si>
    <t>Манометр РОСМА TM510</t>
  </si>
  <si>
    <t>[883 / 1,2]</t>
  </si>
  <si>
    <t>21</t>
  </si>
  <si>
    <t>18-07-001-4</t>
  </si>
  <si>
    <t>Установка термометров в оправе прямых и угловых (демонтаж)</t>
  </si>
  <si>
    <t>ТЕР Московской обл., 18-07-001-4, приказ Минстроя России №675/пр от 28.02.2017 № 260/пр</t>
  </si>
  <si>
    <t>22</t>
  </si>
  <si>
    <t>Установка термометров в оправе прямых и угловых</t>
  </si>
  <si>
    <t>22,1</t>
  </si>
  <si>
    <t>301-1467</t>
  </si>
  <si>
    <t>Термометр прямой (угловой) ртутный (ножка 66 мм) до 160 град С в оправе</t>
  </si>
  <si>
    <t>ТССЦ Московской обл., 301-1467, приказ Минстроя России №675/пр от 28.02.2017 № 256/пр</t>
  </si>
  <si>
    <t>22,2</t>
  </si>
  <si>
    <t>Термометр РОСМА БТ-51.211</t>
  </si>
  <si>
    <t>[1 069 / 1,2]</t>
  </si>
  <si>
    <t>23</t>
  </si>
  <si>
    <t>65-5-1</t>
  </si>
  <si>
    <t>Смена вентилей и клапанов обратных муфтовых диаметром до 20 мм</t>
  </si>
  <si>
    <t>ТЕРр Московской обл., 65-5-1, приказ Минстроя России №675/пр от 28.02.2017 № 263/пр</t>
  </si>
  <si>
    <t>23,1</t>
  </si>
  <si>
    <t>302-1342</t>
  </si>
  <si>
    <t>Вентили проходные муфтовые 15кч18п для воды давлением 1,6 МПа (16 кгс/см2), диаметром 20 мм</t>
  </si>
  <si>
    <t>ТССЦ Московской обл., 302-1342, приказ Минстроя России №675/пр от 28.02.2017 № 256/пр</t>
  </si>
  <si>
    <t>23,2</t>
  </si>
  <si>
    <t>Кран со спуском воздуха Itapарт.115 G1/2</t>
  </si>
  <si>
    <t>[448 / 1,2]</t>
  </si>
  <si>
    <t>24</t>
  </si>
  <si>
    <t>16-05-001-1</t>
  </si>
  <si>
    <t>Установка вентилей, задвижек, затворов, клапанов обратных, кранов проходных на трубопроводах из стальных труб диаметром до 25 мм (Демонтаж)</t>
  </si>
  <si>
    <t>ТЕР Московской обл., 16-05-001-1, приказ Минстроя России №675/пр от 28.02.2017 № 260/пр</t>
  </si>
  <si>
    <t>25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</si>
  <si>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</si>
  <si>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25,1</t>
  </si>
  <si>
    <t>Кран шаровый латун. Ду15 Itap арт.091</t>
  </si>
  <si>
    <t>[339 / 1,2]</t>
  </si>
  <si>
    <t>25,2</t>
  </si>
  <si>
    <t>Кран шаровый латун. Ду20 Itap арт.091</t>
  </si>
  <si>
    <t>[460 / 1,2]</t>
  </si>
  <si>
    <t>25,3</t>
  </si>
  <si>
    <t>Кран шаровый латун. Ду25 Itap арт.091</t>
  </si>
  <si>
    <t>[747 / 1,2]</t>
  </si>
  <si>
    <t>25,4</t>
  </si>
  <si>
    <t>Американка Ду25 Itap</t>
  </si>
  <si>
    <t>[632 / 1,2]</t>
  </si>
  <si>
    <t>26</t>
  </si>
  <si>
    <t>27</t>
  </si>
  <si>
    <t>27,1</t>
  </si>
  <si>
    <t>27,2</t>
  </si>
  <si>
    <t>Насос CR1-5 A-FGJ-A-E-HQQE</t>
  </si>
  <si>
    <t>[113 620 / 1,2]</t>
  </si>
  <si>
    <t>28</t>
  </si>
  <si>
    <t>28,1</t>
  </si>
  <si>
    <t>Дисковый поворотный затвор Tecofi VP 3449 Ду50 Ру16 EPDM</t>
  </si>
  <si>
    <t>[5 991 / 1,2]</t>
  </si>
  <si>
    <t>29</t>
  </si>
  <si>
    <t>м12-12-003-1</t>
  </si>
  <si>
    <t>Арматура фланцевая с электрическим приводом на условное давление до 4 МПа, диаметр условного прохода 32 мм (Демонтаж)</t>
  </si>
  <si>
    <t>ТЕРм Московской обл., м12-12-003-1, приказ Минстроя России №675/пр от 28.02.2017 № 259/пр</t>
  </si>
  <si>
    <t>Поправка: МР 519/пр Табл.3, п.3  Наименование: Демонтаж: Оборудование, не пригодное для дальнейшего использования, (предназначено в лом) с разборкой и резкой на части</t>
  </si>
  <si>
    <t>)*0,5</t>
  </si>
  <si>
    <t>Монтажные работы</t>
  </si>
  <si>
    <t>Технологические трубопроводы</t>
  </si>
  <si>
    <t>мФЕР-12</t>
  </si>
  <si>
    <t>Поправка: МР 519/пр Табл.3, п.3</t>
  </si>
  <si>
    <t>30</t>
  </si>
  <si>
    <t>Арматура фланцевая с электрическим приводом на условное давление до 4 МПа, диаметр условного прохода 32 мм</t>
  </si>
  <si>
    <t>30,1</t>
  </si>
  <si>
    <t>Клапан 2-ходовой резьбовой PN16 DN=32 Kvs</t>
  </si>
  <si>
    <t>[25 668 / 1,2]</t>
  </si>
  <si>
    <t>30,2</t>
  </si>
  <si>
    <t>Электромеханический привод клапана TAC Forta M800</t>
  </si>
  <si>
    <t>[37 536 / 1,2]</t>
  </si>
  <si>
    <t>30,3</t>
  </si>
  <si>
    <t>Крепеж стандартный резьбовой тип DN=32 9112100032</t>
  </si>
  <si>
    <t>[2 925 / 1,2]</t>
  </si>
  <si>
    <t>31</t>
  </si>
  <si>
    <t>м12-12-003-2</t>
  </si>
  <si>
    <t>Арматура фланцевая с электрическим приводом на условное давление до 4 МПа, диаметр условного прохода 40 мм (Демонтаж)</t>
  </si>
  <si>
    <t>ТЕРм Московской обл., м12-12-003-2, приказ Минстроя России №675/пр от 28.02.2017 № 259/пр</t>
  </si>
  <si>
    <t>32</t>
  </si>
  <si>
    <t>Арматура фланцевая с электрическим приводом на условное давление до 4 МПа, диаметр условного прохода 40 мм</t>
  </si>
  <si>
    <t>32,1</t>
  </si>
  <si>
    <t>Клапан 2-ходовой резьбовой PN16 DN=40 Kvs=25</t>
  </si>
  <si>
    <t>[29 050 / 1,2]</t>
  </si>
  <si>
    <t>32,2</t>
  </si>
  <si>
    <t>32,3</t>
  </si>
  <si>
    <t>Крепеж стандартный резьбовой тип DN=40 9112100040</t>
  </si>
  <si>
    <t>[3 684 / 1,2]</t>
  </si>
  <si>
    <t>33</t>
  </si>
  <si>
    <t>Установка вентилей, задвижек, затворов, клапанов обратных, кранов проходных на трубопроводах из стальных труб диаметром до 50 мм (Демонтаж)</t>
  </si>
  <si>
    <t>34</t>
  </si>
  <si>
    <t>34,1</t>
  </si>
  <si>
    <t>Кран шаровый латун. Ду40 Itap арт.091</t>
  </si>
  <si>
    <t>[1 380 / 1,2]</t>
  </si>
  <si>
    <t>34,2</t>
  </si>
  <si>
    <t>Клапан предохранительный Flamco Prescor S латунный муфтовый Ду40x50</t>
  </si>
  <si>
    <t>[24 000 / 1,2]</t>
  </si>
  <si>
    <t>35</t>
  </si>
  <si>
    <t>п09-02-050-2</t>
  </si>
  <si>
    <t>Установка вакуум-насосная, производительность до 8 м3/сут</t>
  </si>
  <si>
    <t>1 установка</t>
  </si>
  <si>
    <t>ТЕРп Московской обл., п09-02-050-2, приказ Минстроя России №675/пр от 28.02.2017 № 262/пр</t>
  </si>
  <si>
    <t>Пусконаладочные работы</t>
  </si>
  <si>
    <t>Пусконаладочные работы : все сборники, отдел 05 ( диагностика лифтов ) и отдел 06 ( техническое освидетельствование ) сборника мрФЕР-01</t>
  </si>
  <si>
    <t>пФЕРп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</si>
  <si>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</si>
  <si>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</si>
  <si>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</si>
  <si>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</si>
  <si>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</si>
  <si>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</si>
  <si>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</si>
  <si>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</si>
  <si>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</si>
  <si>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</si>
  <si>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</si>
  <si>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</si>
  <si>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</si>
  <si>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</si>
  <si>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</si>
  <si>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</si>
  <si>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</si>
  <si>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</si>
  <si>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</si>
  <si>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</si>
  <si>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</si>
  <si>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</si>
  <si>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</si>
  <si>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</si>
  <si>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</si>
  <si>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</si>
  <si>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</si>
  <si>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</si>
  <si>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</si>
  <si>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</si>
  <si>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</si>
  <si>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</si>
  <si>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</si>
  <si>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</si>
  <si>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</si>
  <si>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</si>
  <si>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</si>
  <si>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</si>
  <si>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</si>
  <si>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</si>
  <si>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</si>
  <si>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</si>
  <si>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</si>
  <si>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</si>
  <si>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</si>
  <si>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</si>
  <si>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</si>
  <si>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</si>
  <si>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</si>
  <si>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</si>
  <si>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</si>
  <si>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</si>
  <si>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</si>
  <si>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01</t>
  </si>
  <si>
    <t>Новая переменная</t>
  </si>
  <si>
    <t>02</t>
  </si>
  <si>
    <t>5t5t5t54t</t>
  </si>
  <si>
    <t>Hпотолка</t>
  </si>
  <si>
    <t>Sжил</t>
  </si>
  <si>
    <t>Sкухня</t>
  </si>
  <si>
    <t>Sобщ</t>
  </si>
  <si>
    <t>ОбработкаПотолокКладовка</t>
  </si>
  <si>
    <t>ОбработкаПотолокКоридор</t>
  </si>
  <si>
    <t>ОбработкаСтеныКоридор</t>
  </si>
  <si>
    <t>ОбработкСтеныКладовка</t>
  </si>
  <si>
    <t>Переменная</t>
  </si>
  <si>
    <t>Переменная1</t>
  </si>
  <si>
    <t>Переменная_1</t>
  </si>
  <si>
    <t>Переменная_2</t>
  </si>
  <si>
    <t>ПлощадьПотолокКладовка</t>
  </si>
  <si>
    <t>ПлощадьПотолокКоридор</t>
  </si>
  <si>
    <t>ПлощадьПотолокКоридор1</t>
  </si>
  <si>
    <t>ПлощадьСтеныКладовка</t>
  </si>
  <si>
    <t>ПлощадьСтеныКоридор</t>
  </si>
  <si>
    <t>Сетка_50х50х4</t>
  </si>
  <si>
    <t>Вес 1м2 в кг</t>
  </si>
  <si>
    <t>уголок_50х50х5</t>
  </si>
  <si>
    <t>Вес 1м.пог. в кг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</si>
  <si>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</si>
  <si>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</si>
  <si>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</si>
  <si>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</si>
  <si>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</si>
  <si>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</si>
  <si>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</si>
  <si>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</si>
  <si>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</si>
  <si>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</si>
  <si>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</si>
  <si>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</si>
  <si>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</si>
  <si>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</si>
  <si>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</si>
  <si>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</si>
  <si>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</si>
  <si>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</si>
  <si>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</si>
  <si>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</si>
  <si>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</si>
  <si>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</si>
  <si>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</si>
  <si>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</si>
  <si>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</si>
  <si>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</si>
  <si>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</si>
  <si>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</si>
  <si>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</si>
  <si>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</si>
  <si>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</si>
  <si>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</si>
  <si>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</si>
  <si>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</si>
  <si>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</si>
  <si>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</si>
  <si>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</si>
  <si>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</si>
  <si>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</si>
  <si>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</si>
  <si>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</si>
  <si>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</si>
  <si>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</si>
  <si>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</si>
  <si>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</si>
  <si>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</si>
  <si>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</si>
  <si>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</si>
  <si>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</si>
  <si>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</si>
  <si>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</si>
  <si>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</si>
  <si>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</si>
  <si>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</si>
  <si>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</si>
  <si>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</si>
  <si>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</si>
  <si>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</si>
  <si>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</si>
  <si>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</si>
  <si>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</si>
  <si>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Лист_НРиСП</t>
  </si>
  <si>
    <t>Базовый уровень цен</t>
  </si>
  <si>
    <t>Текущий уровень цен</t>
  </si>
  <si>
    <t>Сборник индексов</t>
  </si>
  <si>
    <t>ТСНБ-2001 Московской области (редакция 2014 г)</t>
  </si>
  <si>
    <t>_OBSM_</t>
  </si>
  <si>
    <t>1-1027-90</t>
  </si>
  <si>
    <t>Рабочий строитель среднего разряда 2,7</t>
  </si>
  <si>
    <t>чел.-ч</t>
  </si>
  <si>
    <t>Затраты труда машинистов</t>
  </si>
  <si>
    <t>чел.час</t>
  </si>
  <si>
    <t>030954</t>
  </si>
  <si>
    <t>ТСЭМ Московской обл., 030954, приказ Минстроя России №675/пр от 28.02.2017 № 264/пр</t>
  </si>
  <si>
    <t>Подъемники грузоподъемностью до 500 кг одномачтовые, высота подъема 45 м</t>
  </si>
  <si>
    <t>маш.-ч</t>
  </si>
  <si>
    <t>040504</t>
  </si>
  <si>
    <t>ТСЭМ Московской обл., 040504, приказ Минстроя России №675/пр от 28.02.2017 № 264/пр</t>
  </si>
  <si>
    <t>Аппарат для газовой сварки и резки</t>
  </si>
  <si>
    <t>101-0324</t>
  </si>
  <si>
    <t>ТССЦ Московской обл., 101-0324, приказ Минстроя России №675/пр от 28.02.2017 № 254/пр</t>
  </si>
  <si>
    <t>Кислород технический газообразный</t>
  </si>
  <si>
    <t>м3</t>
  </si>
  <si>
    <t>101-1602</t>
  </si>
  <si>
    <t>ТССЦ Московской обл., 101-1602, приказ Минстроя России №675/пр от 28.02.2017 № 254/пр</t>
  </si>
  <si>
    <t>Ацетилен газообразный технический</t>
  </si>
  <si>
    <t>1-1036-90</t>
  </si>
  <si>
    <t>Рабочий строитель среднего разряда 3,6</t>
  </si>
  <si>
    <t>020129</t>
  </si>
  <si>
    <t>ТСЭМ Московской обл., 020129, приказ Минстроя России №675/пр от 28.02.2017 № 264/пр</t>
  </si>
  <si>
    <t>Краны башенные при работе на других видах строительства 8 т</t>
  </si>
  <si>
    <t>021141</t>
  </si>
  <si>
    <t>ТСЭМ Московской обл., 021141, приказ Минстроя России №675/пр от 28.02.2017 № 264/пр</t>
  </si>
  <si>
    <t>Краны на автомобильном ходу при работе на других видах строительства 10 т</t>
  </si>
  <si>
    <t>400001</t>
  </si>
  <si>
    <t>ТСЭМ Московской обл., 400001, приказ Минстроя России №675/пр от 28.02.2017 № 264/пр</t>
  </si>
  <si>
    <t>Автомобили бортовые, грузоподъемность до 5 т</t>
  </si>
  <si>
    <t>101-0063</t>
  </si>
  <si>
    <t>ТССЦ Московской обл., 101-0063, приказ Минстроя России №675/пр от 28.02.2017 № 254/пр</t>
  </si>
  <si>
    <t>Ацетилен растворенный технический марки А</t>
  </si>
  <si>
    <t>т</t>
  </si>
  <si>
    <t>101-0807</t>
  </si>
  <si>
    <t>ТССЦ Московской обл., 101-0807, приказ Минстроя России №675/пр от 28.02.2017 № 254/пр</t>
  </si>
  <si>
    <t>Проволока сварочная легированная диаметром 4 мм</t>
  </si>
  <si>
    <t>402-0006</t>
  </si>
  <si>
    <t>ТССЦ Московской обл., 402-0006, приказ Минстроя России №675/пр от 28.02.2017 № 257/пр</t>
  </si>
  <si>
    <t>Раствор готовый кладочный цементный марки 200</t>
  </si>
  <si>
    <t>405-1601</t>
  </si>
  <si>
    <t>ТССЦ Московской обл., 405-1601, приказ Минстроя России №675/пр от 28.02.2017 № 257/пр</t>
  </si>
  <si>
    <t>Известь строительная негашеная хлорная, марки А</t>
  </si>
  <si>
    <t>кг</t>
  </si>
  <si>
    <t>411-0001</t>
  </si>
  <si>
    <t>ТССЦ Московской обл., 411-0001, приказ Минстроя России №675/пр от 28.02.2017 № 257/пр</t>
  </si>
  <si>
    <t>Вода</t>
  </si>
  <si>
    <t>1-1053-90</t>
  </si>
  <si>
    <t>Рабочий строитель среднего разряда 5,3</t>
  </si>
  <si>
    <t>042900</t>
  </si>
  <si>
    <t>ТСЭМ Московской обл., 042900, приказ Минстроя России №675/пр от 28.02.2017 № 264/пр</t>
  </si>
  <si>
    <t>Установки для гидравлических испытаний трубопроводов, давление нагнетания низкое 0,1 МПа (1 кгс/см2), высокое 10 МПа (100 кгс/см2)</t>
  </si>
  <si>
    <t>101-0388</t>
  </si>
  <si>
    <t>ТССЦ Московской обл., 101-0388, приказ Минстроя России №675/пр от 28.02.2017 № 254/пр</t>
  </si>
  <si>
    <t>Краски масляные земляные марки МА-0115 мумия, сурик железный</t>
  </si>
  <si>
    <t>101-0628</t>
  </si>
  <si>
    <t>ТССЦ Московской обл., 101-0628, приказ Минстроя России №675/пр от 28.02.2017 № 254/пр</t>
  </si>
  <si>
    <t>Олифа комбинированная, марки К-3</t>
  </si>
  <si>
    <t>101-1669</t>
  </si>
  <si>
    <t>ТССЦ Московской обл., 101-1669, приказ Минстроя России №675/пр от 28.02.2017 № 254/пр</t>
  </si>
  <si>
    <t>Очес льняной</t>
  </si>
  <si>
    <t>1-1040-90</t>
  </si>
  <si>
    <t>Рабочий строитель среднего разряда 4</t>
  </si>
  <si>
    <t>332101</t>
  </si>
  <si>
    <t>ТСЭМ Московской обл., 332101, приказ Минстроя России №675/пр от 28.02.2017 № 264/пр</t>
  </si>
  <si>
    <t>Установки для изготовления бандажей, диафрагм, пряжек</t>
  </si>
  <si>
    <t>101-0540</t>
  </si>
  <si>
    <t>ТССЦ Московской обл., 101-0540, приказ Минстроя России №675/пр от 28.02.2017 № 254/пр</t>
  </si>
  <si>
    <t>Лента стальная упаковочная, мягкая, нормальной точности 0,7х20-50 мм</t>
  </si>
  <si>
    <t>101-0811</t>
  </si>
  <si>
    <t>ТССЦ Московской обл., 101-0811, приказ Минстроя России №675/пр от 28.02.2017 № 254/пр</t>
  </si>
  <si>
    <t>Проволока стальная низкоуглеродистая разного назначения оцинкованная диаметром 1,1 мм</t>
  </si>
  <si>
    <t>101-0812</t>
  </si>
  <si>
    <t>ТССЦ Московской обл., 101-0812, приказ Минстроя России №675/пр от 28.02.2017 № 254/пр</t>
  </si>
  <si>
    <t>Проволока стальная низкоуглеродистая разного назначения оцинкованная диаметром 1,6 мм</t>
  </si>
  <si>
    <t>101-1821</t>
  </si>
  <si>
    <t>ТССЦ Московской обл., 101-1821, приказ Минстроя России №675/пр от 28.02.2017 № 254/пр</t>
  </si>
  <si>
    <t>Винты самонарезающие оцинкованные, размером 4-12 мм ГОСТ 10621-80</t>
  </si>
  <si>
    <t>101-1876</t>
  </si>
  <si>
    <t>ТССЦ Московской обл., 101-1876, приказ Минстроя России №675/пр от 28.02.2017 № 254/пр</t>
  </si>
  <si>
    <t>Сталь листовая оцинкованная толщиной листа 0,8 мм</t>
  </si>
  <si>
    <t>104-0017</t>
  </si>
  <si>
    <t>ТССЦ Московской обл., 104-0017, приказ Минстроя России №675/пр от 28.02.2017 № 254/пр</t>
  </si>
  <si>
    <t>Цилиндры и полуцилиндры теплоизоляционные из минваты на синтетическом связующем М-200, внутренний диаметр 76-108 мм</t>
  </si>
  <si>
    <t>1-1035-90</t>
  </si>
  <si>
    <t>Рабочий строитель среднего разряда 3,5</t>
  </si>
  <si>
    <t>101-2577</t>
  </si>
  <si>
    <t>ТССЦ Московской обл., 101-2577, приказ Минстроя России №675/пр от 28.02.2017 № 254/пр</t>
  </si>
  <si>
    <t>Болты с гайками и шайбами для санитарно-технических работ диаметром 20-22 мм</t>
  </si>
  <si>
    <t>509-0967</t>
  </si>
  <si>
    <t>ТССЦ Московской обл., 509-0967, приказ Минстроя России №675/пр от 28.02.2017 № 258/пр</t>
  </si>
  <si>
    <t>Прокладки из паронита марки ПМБ, толщиной 1 мм, диаметром 100 мм</t>
  </si>
  <si>
    <t>1000 шт.</t>
  </si>
  <si>
    <t>1-100-35-90</t>
  </si>
  <si>
    <t>Рабочий среднего разряда 3,5</t>
  </si>
  <si>
    <t>150101</t>
  </si>
  <si>
    <t>ТСЭМ-2001 Московской области, 150101, протокол от 24.05.2017 г. № 5</t>
  </si>
  <si>
    <t>Агрегаты наполнительно-опрессовочные до 70 м3/ч</t>
  </si>
  <si>
    <t>ТСЭМ-2001 Московской области, 400001, протокол от 24.05.2017 г. № 5</t>
  </si>
  <si>
    <t>101-0203</t>
  </si>
  <si>
    <t>ТССЦ-2001 Московской области, 101-0203, протокол от 24.05.2017 г. № 5</t>
  </si>
  <si>
    <t>Герметик кремнийорганический марки ВИКСИНТ У-1-18</t>
  </si>
  <si>
    <t>101-0223</t>
  </si>
  <si>
    <t>ТССЦ-2001 Московской области, 101-0223, протокол от 24.05.2017 г. № 5</t>
  </si>
  <si>
    <t>Грунтовка В-КФ-093 красно-коричневая, серая, черная</t>
  </si>
  <si>
    <t>101-0624</t>
  </si>
  <si>
    <t>ТССЦ-2001 Московской области, 101-0624, протокол от 24.05.2017 г. № 5</t>
  </si>
  <si>
    <t>Натр едкий (сода каустическая) технический, марки ТР</t>
  </si>
  <si>
    <t>101-0963</t>
  </si>
  <si>
    <t>ТССЦ-2001 Московской области, 101-0963, протокол от 24.05.2017 г. № 5</t>
  </si>
  <si>
    <t>Сода кальцинированная (натрий углекислый) техническая</t>
  </si>
  <si>
    <t>101-2290</t>
  </si>
  <si>
    <t>ТССЦ-2001 Московской области, 101-2290, протокол от 24.05.2017 г. № 5</t>
  </si>
  <si>
    <t>Кислота соляная техническая</t>
  </si>
  <si>
    <t>ТССЦ-2001 Московской области, 411-0001, протокол от 24.05.2017 г. № 5</t>
  </si>
  <si>
    <t>509-2160</t>
  </si>
  <si>
    <t>ТССЦ-2001 Московской области, 509-2160, протокол от 24.05.2017 г. № 5</t>
  </si>
  <si>
    <t>Прокладки паронитовые</t>
  </si>
  <si>
    <t>1-1033-90</t>
  </si>
  <si>
    <t>Рабочий строитель среднего разряда 3,3</t>
  </si>
  <si>
    <t>1-1041-90</t>
  </si>
  <si>
    <t>Рабочий строитель среднего разряда 4,1</t>
  </si>
  <si>
    <t>040502</t>
  </si>
  <si>
    <t>ТСЭМ Московской обл., 040502, приказ Минстроя России №675/пр от 28.02.2017 № 264/пр</t>
  </si>
  <si>
    <t>Установки для сварки ручной дуговой (постоянного тока)</t>
  </si>
  <si>
    <t>101-1522</t>
  </si>
  <si>
    <t>ТССЦ Московской обл., 101-1522, приказ Минстроя России №675/пр от 28.02.2017 № 254/пр</t>
  </si>
  <si>
    <t>Электроды диаметром 5 мм Э42А</t>
  </si>
  <si>
    <t>101-2575</t>
  </si>
  <si>
    <t>ТССЦ Московской обл., 101-2575, приказ Минстроя России №675/пр от 28.02.2017 № 254/пр</t>
  </si>
  <si>
    <t>Болты с гайками и шайбами для санитарно-технических работ диаметром 12 мм</t>
  </si>
  <si>
    <t>1-1037-90</t>
  </si>
  <si>
    <t>Рабочий строитель среднего разряда 3,7</t>
  </si>
  <si>
    <t>101-1703</t>
  </si>
  <si>
    <t>ТССЦ Московской обл., 101-1703, приказ Минстроя России №675/пр от 28.02.2017 № 254/пр</t>
  </si>
  <si>
    <t>Прокладки резиновые (пластина техническая прессованная)</t>
  </si>
  <si>
    <t>204-0059</t>
  </si>
  <si>
    <t>ТССЦ Московской обл., 204-0059, приказ Минстроя России №675/пр от 28.02.2017 № 255/пр</t>
  </si>
  <si>
    <t>Анкерные детали из прямых или гнутых круглых стержней с резьбой (в комплекте с шайбами и гайками или без них), поставляемые отдельно</t>
  </si>
  <si>
    <t>402-0002</t>
  </si>
  <si>
    <t>ТССЦ Московской обл., 402-0002, приказ Минстроя России №675/пр от 28.02.2017 № 257/пр</t>
  </si>
  <si>
    <t>Раствор готовый кладочный цементный марки 50</t>
  </si>
  <si>
    <t>507-0982</t>
  </si>
  <si>
    <t>ТССЦ Московской обл., 507-0982, приказ Минстроя России №675/пр от 28.02.2017 № 258/пр</t>
  </si>
  <si>
    <t>Фланцы стальные плоские приварные из стали ВСт3сп2, ВСт3сп3, давлением 1,0 МПа (10 кгс/см2), диаметром 40 мм</t>
  </si>
  <si>
    <t>101-2576</t>
  </si>
  <si>
    <t>ТССЦ Московской обл., 101-2576, приказ Минстроя России №675/пр от 28.02.2017 № 254/пр</t>
  </si>
  <si>
    <t>Болты с гайками и шайбами для санитарно-технических работ диаметром 16 мм</t>
  </si>
  <si>
    <t>509-0966</t>
  </si>
  <si>
    <t>ТССЦ Московской обл., 509-0966, приказ Минстроя России №675/пр от 28.02.2017 № 258/пр</t>
  </si>
  <si>
    <t>Прокладки из паронита марки ПМБ, толщиной 1 мм, диаметром 50 мм</t>
  </si>
  <si>
    <t>1-1042-90</t>
  </si>
  <si>
    <t>Рабочий строитель среднего разряда 4,2</t>
  </si>
  <si>
    <t>1-1038-90</t>
  </si>
  <si>
    <t>Рабочий строитель среднего разряда 3,8</t>
  </si>
  <si>
    <t>101-0587</t>
  </si>
  <si>
    <t>ТССЦ Московской обл., 101-0587, приказ Минстроя России №675/пр от 28.02.2017 № 254/пр</t>
  </si>
  <si>
    <t>Масло индустриальное И-20А</t>
  </si>
  <si>
    <t>507-0980</t>
  </si>
  <si>
    <t>ТССЦ Московской обл., 507-0980, приказ Минстроя России №675/пр от 28.02.2017 № 258/пр</t>
  </si>
  <si>
    <t>Фланцы стальные плоские приварные из стали ВСт3сп2, ВСт3сп3, давлением 1,0 МПа (10 кгс/см2), диаметром 25 мм</t>
  </si>
  <si>
    <t>1-2040-90</t>
  </si>
  <si>
    <t>Рабочий монтажник среднего разряда 4</t>
  </si>
  <si>
    <t>101-1977</t>
  </si>
  <si>
    <t>ТССЦ Московской обл., 101-1977, приказ Минстроя России №675/пр от 28.02.2017 № 254/пр</t>
  </si>
  <si>
    <t>Болты с гайками и шайбами строительные</t>
  </si>
  <si>
    <t>999-9950</t>
  </si>
  <si>
    <t>ТССЦ Московской обл., 999-9950, приказ Минстроя России №675/пр от 21.09.2015 г.</t>
  </si>
  <si>
    <t>Вспомогательные ненормируемые материалы (2% от ОЗП)</t>
  </si>
  <si>
    <t>РУБ</t>
  </si>
  <si>
    <t>2-0011-90</t>
  </si>
  <si>
    <t>Инженер I категории</t>
  </si>
  <si>
    <t>2-0012-90</t>
  </si>
  <si>
    <t>Инженер II категории</t>
  </si>
  <si>
    <t>2-1001-90</t>
  </si>
  <si>
    <t>Главный технолог</t>
  </si>
  <si>
    <t>2-2001-90</t>
  </si>
  <si>
    <t>Ведущий инженер</t>
  </si>
  <si>
    <t>509-9899</t>
  </si>
  <si>
    <t>ТССЦ Московской обл., 509-9899, приказ Минстроя России №675/пр от 28.02.2017 № 258/пр</t>
  </si>
  <si>
    <t>Строительный мусор и масса возвратных материалов</t>
  </si>
  <si>
    <t>301-9240</t>
  </si>
  <si>
    <t>ТССЦ Московской обл., 301-9240, приказ Минстроя России №675/пр от 28.02.2017 № 256/пр</t>
  </si>
  <si>
    <t>Крепления</t>
  </si>
  <si>
    <t>302-9013</t>
  </si>
  <si>
    <t>ТССЦ Московской обл., 302-9013, приказ Минстроя России №675/пр от 28.02.2017 № 256/пр</t>
  </si>
  <si>
    <t>Арматура трубопроводная фланцевая</t>
  </si>
  <si>
    <t>103-9140</t>
  </si>
  <si>
    <t>ТССЦ Московской обл., 103-9140, приказ Минстроя России №675/пр от 28.02.2017 № 254/пр</t>
  </si>
  <si>
    <t>Арматура муфтовая</t>
  </si>
  <si>
    <t>302-9009</t>
  </si>
  <si>
    <t>Итого</t>
  </si>
  <si>
    <t>НДС 20%</t>
  </si>
  <si>
    <t>Всего с НДС</t>
  </si>
  <si>
    <t xml:space="preserve">Приложение № 2 </t>
  </si>
  <si>
    <t>Председатель ТСЖ</t>
  </si>
  <si>
    <t>Основание: дефектная ведомость.</t>
  </si>
  <si>
    <t>Демонтаж пластин</t>
  </si>
  <si>
    <t>Установка пластин.</t>
  </si>
  <si>
    <t>Демонтаж биметаллических термометров.</t>
  </si>
  <si>
    <t>Установка биметаллических термометров.</t>
  </si>
  <si>
    <t>Изоляция трубопроводов цилиндрами и полуцилиндрами Энергофлекс</t>
  </si>
  <si>
    <t xml:space="preserve">Энергофлекс супер </t>
  </si>
  <si>
    <t>Пусконаладочные работы- насосы</t>
  </si>
  <si>
    <t xml:space="preserve">Приложение № 1 </t>
  </si>
  <si>
    <t>Дефектная ведомость</t>
  </si>
  <si>
    <t>Генеральный директор ООО "ПЕРСПЕКТИВА"</t>
  </si>
  <si>
    <t>___________________________ Киселёв Н.В.</t>
  </si>
  <si>
    <t>___________________________ Бержановская А.М.</t>
  </si>
  <si>
    <t>Московская область, г. Лобня, ул. Пушкина , д. 4, корп. 2.</t>
  </si>
  <si>
    <t>к договору № АРХ-7-2707/2021 от 16.08.2021</t>
  </si>
</sst>
</file>

<file path=xl/styles.xml><?xml version="1.0" encoding="utf-8"?>
<styleSheet xmlns="http://schemas.openxmlformats.org/spreadsheetml/2006/main">
  <numFmts count="2">
    <numFmt numFmtId="164" formatCode="#,##0.00;[Red]&quot;- &quot;#,##0.00"/>
    <numFmt numFmtId="165" formatCode="#,##0.00####;[Red]&quot;- &quot;#,##0.00####"/>
  </numFmts>
  <fonts count="14">
    <font>
      <sz val="10"/>
      <name val="Arial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165" fontId="6" fillId="0" borderId="4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0" fontId="10" fillId="0" borderId="0" xfId="0" applyFont="1"/>
    <xf numFmtId="164" fontId="10" fillId="0" borderId="0" xfId="0" applyNumberFormat="1" applyFont="1" applyAlignment="1">
      <alignment horizontal="right" vertical="top" shrinkToFit="1"/>
    </xf>
    <xf numFmtId="164" fontId="11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3" fillId="0" borderId="0" xfId="0" applyFont="1"/>
    <xf numFmtId="0" fontId="5" fillId="0" borderId="0" xfId="0" applyFont="1" applyAlignme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/>
    <xf numFmtId="0" fontId="12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right" vertical="top" shrinkToFit="1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 vertical="top" shrinkToFit="1"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el%20Burmistrov/Downloads/&#1055;&#1091;&#1096;&#1082;&#1080;&#1085;&#1086;%20&#1076;&#1086;&#1084;%204%20&#1082;.1%20&#1086;&#1090;%2023.07.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ектная ведомость"/>
      <sheetName val="Смета ТЕР МО 12 граф"/>
      <sheetName val="Source"/>
      <sheetName val="SourceObSm"/>
      <sheetName val="SmtRes"/>
      <sheetName val="EtalonRes"/>
    </sheetNames>
    <sheetDataSet>
      <sheetData sheetId="0"/>
      <sheetData sheetId="1"/>
      <sheetData sheetId="2">
        <row r="1">
          <cell r="B1" t="str">
            <v>Smeta.Cloud  (495) 974-1589</v>
          </cell>
        </row>
        <row r="12">
          <cell r="F12" t="str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Normal="100" workbookViewId="0">
      <selection activeCell="D2" sqref="D2"/>
    </sheetView>
  </sheetViews>
  <sheetFormatPr defaultColWidth="11.42578125" defaultRowHeight="12.75"/>
  <cols>
    <col min="1" max="1" width="10.140625" customWidth="1"/>
    <col min="2" max="2" width="91.85546875" customWidth="1"/>
    <col min="3" max="5" width="15.28515625" customWidth="1"/>
  </cols>
  <sheetData>
    <row r="1" spans="1:10">
      <c r="D1" s="53" t="s">
        <v>701</v>
      </c>
      <c r="E1" s="53"/>
    </row>
    <row r="2" spans="1:10">
      <c r="A2" s="1" t="str">
        <f>[1]Source!B1</f>
        <v>Smeta.Cloud  (495) 974-1589</v>
      </c>
      <c r="B2" s="1"/>
      <c r="C2" s="1"/>
      <c r="D2" s="48" t="s">
        <v>707</v>
      </c>
      <c r="E2" s="48"/>
      <c r="F2" s="13"/>
      <c r="G2" s="53"/>
      <c r="H2" s="53"/>
      <c r="I2" s="53"/>
      <c r="J2" s="53"/>
    </row>
    <row r="3" spans="1:10" ht="14.25">
      <c r="B3" s="2"/>
      <c r="C3" s="2"/>
      <c r="D3" s="2"/>
      <c r="G3" s="53"/>
      <c r="H3" s="53"/>
      <c r="I3" s="53"/>
      <c r="J3" s="53"/>
    </row>
    <row r="4" spans="1:10" ht="15">
      <c r="B4" s="3" t="s">
        <v>3</v>
      </c>
      <c r="C4" s="2"/>
      <c r="D4" s="4" t="s">
        <v>4</v>
      </c>
    </row>
    <row r="5" spans="1:10" ht="15">
      <c r="B5" s="10" t="s">
        <v>703</v>
      </c>
      <c r="C5" s="47" t="s">
        <v>692</v>
      </c>
      <c r="D5" s="47"/>
      <c r="E5" s="47"/>
    </row>
    <row r="6" spans="1:10" ht="15">
      <c r="B6" s="10"/>
      <c r="C6" s="47" t="s">
        <v>1</v>
      </c>
      <c r="D6" s="47"/>
      <c r="E6" s="47"/>
    </row>
    <row r="7" spans="1:10" ht="15">
      <c r="B7" s="3" t="s">
        <v>704</v>
      </c>
      <c r="C7" s="54" t="s">
        <v>705</v>
      </c>
      <c r="D7" s="54"/>
      <c r="E7" s="54"/>
      <c r="F7" s="54"/>
      <c r="G7" s="54"/>
      <c r="H7" s="54"/>
    </row>
    <row r="8" spans="1:10" ht="15">
      <c r="B8" s="2"/>
      <c r="C8" s="5"/>
      <c r="D8" s="5"/>
    </row>
    <row r="9" spans="1:10" ht="15">
      <c r="B9" s="3" t="s">
        <v>5</v>
      </c>
      <c r="C9" s="50" t="s">
        <v>5</v>
      </c>
      <c r="D9" s="50"/>
    </row>
    <row r="10" spans="1:10" ht="15">
      <c r="B10" s="2"/>
      <c r="C10" s="5"/>
      <c r="D10" s="5"/>
    </row>
    <row r="11" spans="1:10" ht="15">
      <c r="C11" s="4" t="s">
        <v>6</v>
      </c>
      <c r="D11" s="2"/>
    </row>
    <row r="12" spans="1:10" ht="14.25">
      <c r="A12" s="2"/>
      <c r="B12" s="2"/>
      <c r="C12" s="2"/>
      <c r="D12" s="2"/>
      <c r="E12" s="2"/>
    </row>
    <row r="13" spans="1:10" ht="17.100000000000001" customHeight="1">
      <c r="A13" s="51" t="s">
        <v>702</v>
      </c>
      <c r="B13" s="51"/>
      <c r="C13" s="51"/>
      <c r="D13" s="51"/>
      <c r="E13" s="2"/>
    </row>
    <row r="14" spans="1:10" ht="37.5" customHeight="1">
      <c r="A14" s="52" t="s">
        <v>2</v>
      </c>
      <c r="B14" s="52"/>
      <c r="C14" s="52"/>
      <c r="D14" s="52"/>
      <c r="E14" s="52"/>
    </row>
    <row r="15" spans="1:10" ht="15">
      <c r="A15" s="2"/>
      <c r="B15" s="6"/>
      <c r="C15" s="2"/>
      <c r="D15" s="2"/>
      <c r="E15" s="2"/>
    </row>
    <row r="16" spans="1:10" ht="15">
      <c r="A16" s="2"/>
      <c r="B16" s="6"/>
      <c r="C16" s="2"/>
      <c r="D16" s="2"/>
      <c r="E16" s="2"/>
    </row>
    <row r="17" spans="1:5" ht="28.5">
      <c r="A17" s="7" t="s">
        <v>7</v>
      </c>
      <c r="B17" s="7" t="s">
        <v>8</v>
      </c>
      <c r="C17" s="7" t="s">
        <v>9</v>
      </c>
      <c r="D17" s="7" t="s">
        <v>10</v>
      </c>
      <c r="E17" s="8" t="s">
        <v>11</v>
      </c>
    </row>
    <row r="18" spans="1:5" ht="14.25">
      <c r="A18" s="9">
        <v>1</v>
      </c>
      <c r="B18" s="9">
        <v>2</v>
      </c>
      <c r="C18" s="9">
        <v>3</v>
      </c>
      <c r="D18" s="9">
        <v>4</v>
      </c>
      <c r="E18" s="9">
        <v>5</v>
      </c>
    </row>
    <row r="19" spans="1:5" ht="18.2" customHeight="1">
      <c r="A19" s="49" t="str">
        <f ca="1">CONCATENATE("Локальная смета: ",Source!G20)</f>
        <v>Локальная смета: Ремонтные работы.</v>
      </c>
      <c r="B19" s="49"/>
      <c r="C19" s="49"/>
      <c r="D19" s="49"/>
      <c r="E19" s="49"/>
    </row>
    <row r="20" spans="1:5" ht="28.5">
      <c r="A20" s="40" t="str">
        <f ca="1">Source!E24</f>
        <v>1</v>
      </c>
      <c r="B20" s="41" t="str">
        <f ca="1">Source!G24</f>
        <v>Разборка трубопроводов из водогазопроводных труб диаметром до 100 мм</v>
      </c>
      <c r="C20" s="42" t="str">
        <f ca="1">Source!H24</f>
        <v>100 м трубопровода</v>
      </c>
      <c r="D20" s="43">
        <f ca="1">Source!I24</f>
        <v>0.4</v>
      </c>
      <c r="E20" s="41"/>
    </row>
    <row r="21" spans="1:5" ht="28.5">
      <c r="A21" s="40" t="str">
        <f ca="1">Source!E26</f>
        <v>2</v>
      </c>
      <c r="B21" s="41" t="str">
        <f ca="1">Source!G26</f>
        <v>Прокладка трубопроводов водоснабжения из стальных водогазопроводных оцинкованных труб диаметром 100 мм</v>
      </c>
      <c r="C21" s="42" t="str">
        <f ca="1">Source!H26</f>
        <v>100 м трубопровода</v>
      </c>
      <c r="D21" s="43">
        <f ca="1">Source!I26</f>
        <v>0.4</v>
      </c>
      <c r="E21" s="41"/>
    </row>
    <row r="22" spans="1:5" ht="28.5">
      <c r="A22" s="40" t="str">
        <f ca="1">Source!E32</f>
        <v>3</v>
      </c>
      <c r="B22" s="41" t="str">
        <f ca="1">Source!G32</f>
        <v>Гидравлическое испытание трубопроводов систем отопления, водопровода и горячего водоснабжения диаметром до 100 мм</v>
      </c>
      <c r="C22" s="42" t="str">
        <f ca="1">Source!H32</f>
        <v>100 м трубопровода</v>
      </c>
      <c r="D22" s="43">
        <f ca="1">Source!I32</f>
        <v>0.4</v>
      </c>
      <c r="E22" s="41"/>
    </row>
    <row r="23" spans="1:5" ht="28.5">
      <c r="A23" s="40" t="str">
        <f ca="1">Source!E34</f>
        <v>4</v>
      </c>
      <c r="B23" s="41" t="str">
        <f ca="1">Source!G34</f>
        <v>Разборка трубопроводов из водогазопроводных труб диаметром до 100 мм</v>
      </c>
      <c r="C23" s="42" t="str">
        <f ca="1">Source!H34</f>
        <v>100 м трубопровода</v>
      </c>
      <c r="D23" s="43">
        <f ca="1">Source!I34</f>
        <v>0.2</v>
      </c>
      <c r="E23" s="41"/>
    </row>
    <row r="24" spans="1:5" ht="28.5">
      <c r="A24" s="40" t="str">
        <f ca="1">Source!E36</f>
        <v>5</v>
      </c>
      <c r="B24" s="41" t="str">
        <f ca="1">Source!G36</f>
        <v>Прокладка трубопроводов водоснабжения из стальных водогазопроводных оцинкованных труб диаметром 80 мм</v>
      </c>
      <c r="C24" s="42" t="str">
        <f ca="1">Source!H36</f>
        <v>100 м трубопровода</v>
      </c>
      <c r="D24" s="43">
        <f ca="1">Source!I36</f>
        <v>0.2</v>
      </c>
      <c r="E24" s="41"/>
    </row>
    <row r="25" spans="1:5" ht="28.5">
      <c r="A25" s="40" t="str">
        <f ca="1">Source!E42</f>
        <v>6</v>
      </c>
      <c r="B25" s="41" t="str">
        <f ca="1">Source!G42</f>
        <v>Гидравлическое испытание трубопроводов систем отопления, водопровода и горячего водоснабжения диаметром до 100 мм</v>
      </c>
      <c r="C25" s="42" t="str">
        <f ca="1">Source!H42</f>
        <v>100 м трубопровода</v>
      </c>
      <c r="D25" s="43">
        <f ca="1">Source!I42</f>
        <v>0.2</v>
      </c>
      <c r="E25" s="41"/>
    </row>
    <row r="26" spans="1:5" ht="28.5">
      <c r="A26" s="40" t="str">
        <f ca="1">Source!E44</f>
        <v>7</v>
      </c>
      <c r="B26" s="41" t="str">
        <f ca="1">Source!G44</f>
        <v>Прокладка трубопроводов водоснабжения из стальных водогазопроводных оцинкованных труб диаметром 50 мм</v>
      </c>
      <c r="C26" s="42" t="str">
        <f ca="1">Source!H44</f>
        <v>100 м трубопровода</v>
      </c>
      <c r="D26" s="43">
        <f ca="1">Source!I44</f>
        <v>0.05</v>
      </c>
      <c r="E26" s="41"/>
    </row>
    <row r="27" spans="1:5" ht="28.5">
      <c r="A27" s="40" t="str">
        <f ca="1">Source!E52</f>
        <v>8</v>
      </c>
      <c r="B27" s="41" t="str">
        <f ca="1">Source!G52</f>
        <v>Изоляция трубопроводов цилиндрами и полуцилиндрами из минеральной ваты на синтетическом связующем</v>
      </c>
      <c r="C27" s="42" t="str">
        <f ca="1">Source!H52</f>
        <v>1 м3 изоляции</v>
      </c>
      <c r="D27" s="43">
        <f ca="1">Source!I52</f>
        <v>9.4199999999999996E-3</v>
      </c>
      <c r="E27" s="41"/>
    </row>
    <row r="28" spans="1:5" ht="28.5">
      <c r="A28" s="40" t="str">
        <f ca="1">Source!E54</f>
        <v>9</v>
      </c>
      <c r="B28" s="41" t="str">
        <f ca="1">Source!G54</f>
        <v>Гидравлическое испытание трубопроводов систем отопления, водопровода и горячего водоснабжения диаметром до 50 мм</v>
      </c>
      <c r="C28" s="42" t="str">
        <f ca="1">Source!H54</f>
        <v>100 м трубопровода</v>
      </c>
      <c r="D28" s="43">
        <f ca="1">Source!I54</f>
        <v>0.05</v>
      </c>
      <c r="E28" s="41"/>
    </row>
    <row r="29" spans="1:5" ht="14.25">
      <c r="A29" s="40" t="str">
        <f ca="1">Source!E56</f>
        <v>10</v>
      </c>
      <c r="B29" s="41" t="str">
        <f ca="1">Source!G56</f>
        <v>Смена задвижек диаметром 100 мм</v>
      </c>
      <c r="C29" s="42" t="str">
        <f ca="1">Source!H56</f>
        <v>100 шт.</v>
      </c>
      <c r="D29" s="43">
        <f ca="1">Source!I56</f>
        <v>0.02</v>
      </c>
      <c r="E29" s="41"/>
    </row>
    <row r="30" spans="1:5" ht="14.25">
      <c r="A30" s="40" t="str">
        <f ca="1">Source!E62</f>
        <v>11</v>
      </c>
      <c r="B30" s="41" t="str">
        <f ca="1">Source!G62</f>
        <v>Очистка внутренней поверхности: теплообменного аппарата  площадью нагрева 12 м2</v>
      </c>
      <c r="C30" s="42" t="str">
        <f ca="1">Source!H62</f>
        <v>1  шт.</v>
      </c>
      <c r="D30" s="43">
        <f ca="1">Source!I62</f>
        <v>1</v>
      </c>
      <c r="E30" s="41"/>
    </row>
    <row r="31" spans="1:5" ht="14.25">
      <c r="A31" s="40" t="str">
        <f ca="1">Source!E64</f>
        <v>12</v>
      </c>
      <c r="B31" s="41" t="str">
        <f ca="1">Source!G64</f>
        <v>Уплотнение Alfa Laval M6-EPDM</v>
      </c>
      <c r="C31" s="42" t="str">
        <f ca="1">Source!H64</f>
        <v>шт</v>
      </c>
      <c r="D31" s="43">
        <f ca="1">Source!I64</f>
        <v>67</v>
      </c>
      <c r="E31" s="41"/>
    </row>
    <row r="32" spans="1:5" ht="14.25">
      <c r="A32" s="40" t="str">
        <f ca="1">Source!E66</f>
        <v>13</v>
      </c>
      <c r="B32" s="41" t="str">
        <f ca="1">Source!G66</f>
        <v>Демонтаж элеваторных узлов номер 1, 2 (прим. пластин)</v>
      </c>
      <c r="C32" s="42" t="str">
        <f ca="1">Source!H66</f>
        <v>100 шт.</v>
      </c>
      <c r="D32" s="43">
        <f ca="1">Source!I66</f>
        <v>7.0000000000000007E-2</v>
      </c>
      <c r="E32" s="41"/>
    </row>
    <row r="33" spans="1:5" ht="14.25">
      <c r="A33" s="40" t="str">
        <f ca="1">Source!E68</f>
        <v>14</v>
      </c>
      <c r="B33" s="41" t="str">
        <f ca="1">Source!G68</f>
        <v>Установка элеваторов номером 1, 2 (прим.пластин)</v>
      </c>
      <c r="C33" s="42" t="str">
        <f ca="1">Source!H68</f>
        <v>10 шт.</v>
      </c>
      <c r="D33" s="43">
        <f ca="1">Source!I68</f>
        <v>0.7</v>
      </c>
      <c r="E33" s="41"/>
    </row>
    <row r="34" spans="1:5" ht="14.25">
      <c r="A34" s="40" t="str">
        <f ca="1">Source!E76</f>
        <v>15</v>
      </c>
      <c r="B34" s="41" t="str">
        <f ca="1">Source!G76</f>
        <v>Демонтаж  насосов центробежных с электродвигателем, масса агрегата до 0,1 т</v>
      </c>
      <c r="C34" s="42" t="str">
        <f ca="1">Source!H76</f>
        <v>1 насос</v>
      </c>
      <c r="D34" s="43">
        <f ca="1">Source!I76</f>
        <v>1</v>
      </c>
      <c r="E34" s="41"/>
    </row>
    <row r="35" spans="1:5" ht="14.25">
      <c r="A35" s="40" t="str">
        <f ca="1">Source!E78</f>
        <v>16</v>
      </c>
      <c r="B35" s="41" t="str">
        <f ca="1">Source!G78</f>
        <v>Установка насосов центробежных с электродвигателем, масса агрегата до 0,1 т</v>
      </c>
      <c r="C35" s="42" t="str">
        <f ca="1">Source!H78</f>
        <v>1 насос</v>
      </c>
      <c r="D35" s="43">
        <f ca="1">Source!I78</f>
        <v>1</v>
      </c>
      <c r="E35" s="41"/>
    </row>
    <row r="36" spans="1:5" ht="42.75">
      <c r="A36" s="40" t="str">
        <f ca="1">Source!E84</f>
        <v>17</v>
      </c>
      <c r="B36" s="41" t="str">
        <f ca="1">Source!G84</f>
        <v>Установка вентилей, задвижек, затворов, клапанов обратных, кранов проходных на трубопроводах из стальных труб диаметром до 50 мм (Демонтаж обратного клапана Ду 32)</v>
      </c>
      <c r="C36" s="42" t="str">
        <f ca="1">Source!H84</f>
        <v>1  шт.</v>
      </c>
      <c r="D36" s="43">
        <f ca="1">Source!I84</f>
        <v>2</v>
      </c>
      <c r="E36" s="41"/>
    </row>
    <row r="37" spans="1:5" ht="28.5">
      <c r="A37" s="40" t="str">
        <f ca="1">Source!E86</f>
        <v>18</v>
      </c>
      <c r="B37" s="41" t="str">
        <f ca="1">Source!G86</f>
        <v>Установка вентилей, задвижек, затворов, клапанов обратных, кранов проходных на трубопроводах из стальных труб диаметром до 50 мм</v>
      </c>
      <c r="C37" s="42" t="str">
        <f ca="1">Source!H86</f>
        <v>1  шт.</v>
      </c>
      <c r="D37" s="43">
        <f ca="1">Source!I86</f>
        <v>2</v>
      </c>
      <c r="E37" s="41"/>
    </row>
    <row r="38" spans="1:5" ht="14.25">
      <c r="A38" s="40" t="str">
        <f ca="1">Source!E90</f>
        <v>19</v>
      </c>
      <c r="B38" s="41" t="str">
        <f ca="1">Source!G90</f>
        <v>Установка манометров с трехходовым краном (Демонтаж)</v>
      </c>
      <c r="C38" s="42" t="str">
        <f ca="1">Source!H90</f>
        <v>1 КОМПЛ.</v>
      </c>
      <c r="D38" s="43">
        <f ca="1">Source!I90</f>
        <v>14</v>
      </c>
      <c r="E38" s="41"/>
    </row>
    <row r="39" spans="1:5" ht="14.25">
      <c r="A39" s="40" t="str">
        <f ca="1">Source!E92</f>
        <v>20</v>
      </c>
      <c r="B39" s="41" t="str">
        <f ca="1">Source!G92</f>
        <v>Установка манометров с трехходовым краном</v>
      </c>
      <c r="C39" s="42" t="str">
        <f ca="1">Source!H92</f>
        <v>1 КОМПЛ.</v>
      </c>
      <c r="D39" s="43">
        <f ca="1">Source!I92</f>
        <v>14</v>
      </c>
      <c r="E39" s="41"/>
    </row>
    <row r="40" spans="1:5" ht="14.25">
      <c r="A40" s="40" t="str">
        <f ca="1">Source!E98</f>
        <v>21</v>
      </c>
      <c r="B40" s="41" t="str">
        <f ca="1">Source!G98</f>
        <v>Установка термометров в оправе прямых и угловых (демонтаж)</v>
      </c>
      <c r="C40" s="42" t="str">
        <f ca="1">Source!H98</f>
        <v>1 КОМПЛ.</v>
      </c>
      <c r="D40" s="43">
        <f ca="1">Source!I98</f>
        <v>10</v>
      </c>
      <c r="E40" s="41"/>
    </row>
    <row r="41" spans="1:5" ht="14.25">
      <c r="A41" s="40" t="str">
        <f ca="1">Source!E100</f>
        <v>22</v>
      </c>
      <c r="B41" s="41" t="str">
        <f ca="1">Source!G100</f>
        <v>Установка термометров в оправе прямых и угловых</v>
      </c>
      <c r="C41" s="42" t="str">
        <f ca="1">Source!H100</f>
        <v>1 КОМПЛ.</v>
      </c>
      <c r="D41" s="43">
        <f ca="1">Source!I100</f>
        <v>10</v>
      </c>
      <c r="E41" s="41"/>
    </row>
    <row r="42" spans="1:5" ht="14.25">
      <c r="A42" s="40" t="str">
        <f ca="1">Source!E106</f>
        <v>23</v>
      </c>
      <c r="B42" s="41" t="str">
        <f ca="1">Source!G106</f>
        <v>Смена вентилей и клапанов обратных муфтовых диаметром до 20 мм</v>
      </c>
      <c r="C42" s="42" t="str">
        <f ca="1">Source!H106</f>
        <v>100 шт.</v>
      </c>
      <c r="D42" s="43">
        <f ca="1">Source!I106</f>
        <v>0.05</v>
      </c>
      <c r="E42" s="41"/>
    </row>
    <row r="43" spans="1:5" ht="28.5">
      <c r="A43" s="40" t="str">
        <f ca="1">Source!E112</f>
        <v>24</v>
      </c>
      <c r="B43" s="41" t="str">
        <f ca="1">Source!G112</f>
        <v>Установка вентилей, задвижек, затворов, клапанов обратных, кранов проходных на трубопроводах из стальных труб диаметром до 25 мм (Демонтаж)</v>
      </c>
      <c r="C43" s="42" t="str">
        <f ca="1">Source!H112</f>
        <v>1  шт.</v>
      </c>
      <c r="D43" s="43">
        <f ca="1">Source!I112</f>
        <v>4</v>
      </c>
      <c r="E43" s="41"/>
    </row>
    <row r="44" spans="1:5" ht="28.5">
      <c r="A44" s="40" t="str">
        <f ca="1">Source!E114</f>
        <v>25</v>
      </c>
      <c r="B44" s="41" t="str">
        <f ca="1">Source!G114</f>
        <v>Установка вентилей, задвижек, затворов, клапанов обратных, кранов проходных на трубопроводах из стальных труб диаметром до 25 мм</v>
      </c>
      <c r="C44" s="42" t="str">
        <f ca="1">Source!H114</f>
        <v>1  шт.</v>
      </c>
      <c r="D44" s="43">
        <f ca="1">Source!I114</f>
        <v>4</v>
      </c>
      <c r="E44" s="41"/>
    </row>
    <row r="45" spans="1:5" ht="14.25">
      <c r="A45" s="40" t="str">
        <f ca="1">Source!E124</f>
        <v>26</v>
      </c>
      <c r="B45" s="41" t="str">
        <f ca="1">Source!G124</f>
        <v>Демонтаж  насосов центробежных с электродвигателем, масса агрегата до 0,1 т</v>
      </c>
      <c r="C45" s="42" t="str">
        <f ca="1">Source!H124</f>
        <v>1 насос</v>
      </c>
      <c r="D45" s="43">
        <f ca="1">Source!I124</f>
        <v>2</v>
      </c>
      <c r="E45" s="41"/>
    </row>
    <row r="46" spans="1:5" ht="14.25">
      <c r="A46" s="40" t="str">
        <f ca="1">Source!E126</f>
        <v>27</v>
      </c>
      <c r="B46" s="41" t="str">
        <f ca="1">Source!G126</f>
        <v>Установка насосов центробежных с электродвигателем, масса агрегата до 0,1 т</v>
      </c>
      <c r="C46" s="42" t="str">
        <f ca="1">Source!H126</f>
        <v>1 насос</v>
      </c>
      <c r="D46" s="43">
        <f ca="1">Source!I126</f>
        <v>2</v>
      </c>
      <c r="E46" s="41"/>
    </row>
    <row r="47" spans="1:5" ht="28.5">
      <c r="A47" s="40" t="str">
        <f ca="1">Source!E132</f>
        <v>28</v>
      </c>
      <c r="B47" s="41" t="str">
        <f ca="1">Source!G132</f>
        <v>Установка вентилей, задвижек, затворов, клапанов обратных, кранов проходных на трубопроводах из стальных труб диаметром до 50 мм</v>
      </c>
      <c r="C47" s="42" t="str">
        <f ca="1">Source!H132</f>
        <v>1  шт.</v>
      </c>
      <c r="D47" s="43">
        <f ca="1">Source!I132</f>
        <v>1</v>
      </c>
      <c r="E47" s="41"/>
    </row>
    <row r="48" spans="1:5" ht="28.5">
      <c r="A48" s="40" t="str">
        <f ca="1">Source!E136</f>
        <v>29</v>
      </c>
      <c r="B48" s="41" t="str">
        <f ca="1">Source!G136</f>
        <v>Арматура фланцевая с электрическим приводом на условное давление до 4 МПа, диаметр условного прохода 32 мм (Демонтаж)</v>
      </c>
      <c r="C48" s="42" t="str">
        <f ca="1">Source!H136</f>
        <v>1  шт.</v>
      </c>
      <c r="D48" s="43">
        <f ca="1">Source!I136</f>
        <v>1</v>
      </c>
      <c r="E48" s="41"/>
    </row>
    <row r="49" spans="1:5" ht="28.5">
      <c r="A49" s="40" t="str">
        <f ca="1">Source!E138</f>
        <v>30</v>
      </c>
      <c r="B49" s="41" t="str">
        <f ca="1">Source!G138</f>
        <v>Арматура фланцевая с электрическим приводом на условное давление до 4 МПа, диаметр условного прохода 32 мм</v>
      </c>
      <c r="C49" s="42" t="str">
        <f ca="1">Source!H138</f>
        <v>1  шт.</v>
      </c>
      <c r="D49" s="43">
        <f ca="1">Source!I138</f>
        <v>1</v>
      </c>
      <c r="E49" s="41"/>
    </row>
    <row r="50" spans="1:5" ht="28.5">
      <c r="A50" s="40" t="str">
        <f ca="1">Source!E146</f>
        <v>31</v>
      </c>
      <c r="B50" s="41" t="str">
        <f ca="1">Source!G146</f>
        <v>Арматура фланцевая с электрическим приводом на условное давление до 4 МПа, диаметр условного прохода 40 мм (Демонтаж)</v>
      </c>
      <c r="C50" s="42" t="str">
        <f ca="1">Source!H146</f>
        <v>1  шт.</v>
      </c>
      <c r="D50" s="43">
        <f ca="1">Source!I146</f>
        <v>1</v>
      </c>
      <c r="E50" s="41"/>
    </row>
    <row r="51" spans="1:5" ht="28.5">
      <c r="A51" s="40" t="str">
        <f ca="1">Source!E148</f>
        <v>32</v>
      </c>
      <c r="B51" s="41" t="str">
        <f ca="1">Source!G148</f>
        <v>Арматура фланцевая с электрическим приводом на условное давление до 4 МПа, диаметр условного прохода 40 мм</v>
      </c>
      <c r="C51" s="42" t="str">
        <f ca="1">Source!H148</f>
        <v>1  шт.</v>
      </c>
      <c r="D51" s="43">
        <f ca="1">Source!I148</f>
        <v>1</v>
      </c>
      <c r="E51" s="41"/>
    </row>
    <row r="52" spans="1:5" ht="28.5">
      <c r="A52" s="40" t="str">
        <f ca="1">Source!E156</f>
        <v>33</v>
      </c>
      <c r="B52" s="41" t="str">
        <f ca="1">Source!G156</f>
        <v>Установка вентилей, задвижек, затворов, клапанов обратных, кранов проходных на трубопроводах из стальных труб диаметром до 50 мм (Демонтаж)</v>
      </c>
      <c r="C52" s="42" t="str">
        <f ca="1">Source!H156</f>
        <v>1  шт.</v>
      </c>
      <c r="D52" s="43">
        <f ca="1">Source!I156</f>
        <v>2</v>
      </c>
      <c r="E52" s="41"/>
    </row>
    <row r="53" spans="1:5" ht="28.5">
      <c r="A53" s="40" t="str">
        <f ca="1">Source!E158</f>
        <v>34</v>
      </c>
      <c r="B53" s="41" t="str">
        <f ca="1">Source!G158</f>
        <v>Установка вентилей, задвижек, затворов, клапанов обратных, кранов проходных на трубопроводах из стальных труб диаметром до 50 мм</v>
      </c>
      <c r="C53" s="42" t="str">
        <f ca="1">Source!H158</f>
        <v>1  шт.</v>
      </c>
      <c r="D53" s="43">
        <f ca="1">Source!I158</f>
        <v>2</v>
      </c>
      <c r="E53" s="41"/>
    </row>
    <row r="54" spans="1:5" ht="14.25">
      <c r="A54" s="40" t="str">
        <f ca="1">Source!E164</f>
        <v>35</v>
      </c>
      <c r="B54" s="41" t="str">
        <f ca="1">Source!G164</f>
        <v>Установка вакуум-насосная, производительность до 8 м3/сут</v>
      </c>
      <c r="C54" s="42" t="str">
        <f ca="1">Source!H164</f>
        <v>1 установка</v>
      </c>
      <c r="D54" s="43">
        <f ca="1">Source!I164</f>
        <v>3</v>
      </c>
      <c r="E54" s="41"/>
    </row>
    <row r="57" spans="1:5" ht="15">
      <c r="A57" s="10" t="s">
        <v>12</v>
      </c>
      <c r="B57" s="10"/>
      <c r="C57" s="10" t="s">
        <v>13</v>
      </c>
      <c r="D57" s="10"/>
      <c r="E57" s="10"/>
    </row>
  </sheetData>
  <mergeCells count="8">
    <mergeCell ref="A19:E19"/>
    <mergeCell ref="C9:D9"/>
    <mergeCell ref="A13:D13"/>
    <mergeCell ref="A14:E14"/>
    <mergeCell ref="D1:E1"/>
    <mergeCell ref="G2:J2"/>
    <mergeCell ref="G3:J3"/>
    <mergeCell ref="C7:H7"/>
  </mergeCells>
  <phoneticPr fontId="0" type="noConversion"/>
  <pageMargins left="0.39374999999999999" right="0.196527777777778" top="0.196527777777778" bottom="0.46180555555555602" header="0.51180555555555496" footer="0.196527777777778"/>
  <pageSetup paperSize="9" scale="65" firstPageNumber="0" orientation="portrait" horizontalDpi="300" verticalDpi="300" r:id="rId1"/>
  <headerFooter>
    <oddFooter>&amp;C&amp;"Times New Roman,Обычный"&amp;12Страница &amp;P&amp;R&amp;1#&amp;"Calibri"&amp;8&amp;K737373General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49"/>
  <sheetViews>
    <sheetView zoomScaleNormal="100" workbookViewId="0">
      <selection activeCell="H12" sqref="H12:L12"/>
    </sheetView>
  </sheetViews>
  <sheetFormatPr defaultColWidth="11.42578125" defaultRowHeight="12.75"/>
  <cols>
    <col min="1" max="1" width="6.5703125" customWidth="1"/>
    <col min="2" max="2" width="17.85546875" customWidth="1"/>
    <col min="3" max="3" width="45.85546875" customWidth="1"/>
    <col min="4" max="4" width="11.42578125" customWidth="1"/>
    <col min="5" max="8" width="12.7109375" customWidth="1"/>
    <col min="9" max="9" width="15.28515625" customWidth="1"/>
    <col min="10" max="10" width="8.85546875" customWidth="1"/>
    <col min="11" max="11" width="12.7109375" customWidth="1"/>
    <col min="12" max="12" width="9.140625" customWidth="1"/>
    <col min="13" max="14" width="11.42578125" customWidth="1"/>
    <col min="15" max="26" width="11.42578125" hidden="1" customWidth="1"/>
  </cols>
  <sheetData>
    <row r="1" spans="1:13">
      <c r="A1" s="1" t="str">
        <f>[1]Source!B1</f>
        <v>Smeta.Cloud  (495) 974-1589</v>
      </c>
      <c r="J1" s="53" t="s">
        <v>691</v>
      </c>
      <c r="K1" s="53"/>
      <c r="L1" s="53"/>
      <c r="M1" s="53"/>
    </row>
    <row r="2" spans="1:13">
      <c r="J2" s="53" t="s">
        <v>707</v>
      </c>
      <c r="K2" s="53"/>
      <c r="L2" s="53"/>
      <c r="M2" s="53"/>
    </row>
    <row r="3" spans="1:13" ht="15.75">
      <c r="B3" s="71" t="s">
        <v>3</v>
      </c>
      <c r="C3" s="71"/>
      <c r="D3" s="71"/>
      <c r="E3" s="71"/>
      <c r="F3" s="2"/>
      <c r="G3" s="71" t="s">
        <v>4</v>
      </c>
      <c r="H3" s="71"/>
      <c r="I3" s="71"/>
      <c r="J3" s="71"/>
      <c r="K3" s="71"/>
      <c r="L3" s="71"/>
    </row>
    <row r="4" spans="1:13" ht="16.5">
      <c r="A4" s="45"/>
      <c r="B4" s="69" t="s">
        <v>703</v>
      </c>
      <c r="C4" s="69"/>
      <c r="D4" s="69"/>
      <c r="E4" s="69"/>
      <c r="F4" s="2"/>
      <c r="G4" s="69" t="s">
        <v>692</v>
      </c>
      <c r="H4" s="69"/>
      <c r="I4" s="69"/>
      <c r="J4" s="69"/>
      <c r="K4" s="69"/>
      <c r="L4" s="69"/>
    </row>
    <row r="5" spans="1:13" ht="14.25">
      <c r="A5" s="2"/>
      <c r="B5" s="12"/>
      <c r="C5" s="11"/>
      <c r="D5" s="11"/>
      <c r="E5" s="11"/>
      <c r="F5" s="2"/>
      <c r="G5" s="12"/>
      <c r="H5" s="11"/>
      <c r="I5" s="11"/>
      <c r="J5" s="11"/>
      <c r="K5" s="12"/>
      <c r="L5" s="13"/>
    </row>
    <row r="6" spans="1:13" ht="14.25">
      <c r="A6" s="14"/>
      <c r="B6" s="69" t="s">
        <v>704</v>
      </c>
      <c r="C6" s="69"/>
      <c r="D6" s="69"/>
      <c r="E6" s="69"/>
      <c r="F6" s="2"/>
      <c r="G6" s="69" t="s">
        <v>705</v>
      </c>
      <c r="H6" s="69"/>
      <c r="I6" s="69"/>
      <c r="J6" s="69"/>
      <c r="K6" s="69"/>
      <c r="L6" s="69"/>
    </row>
    <row r="7" spans="1:13" ht="15.75" customHeight="1">
      <c r="A7" s="12"/>
      <c r="B7" s="59" t="s">
        <v>14</v>
      </c>
      <c r="C7" s="59"/>
      <c r="D7" s="59"/>
      <c r="E7" s="59"/>
      <c r="F7" s="2"/>
      <c r="G7" s="59" t="s">
        <v>14</v>
      </c>
      <c r="H7" s="59"/>
      <c r="I7" s="59"/>
      <c r="J7" s="59"/>
      <c r="K7" s="59"/>
      <c r="L7" s="59"/>
    </row>
    <row r="9" spans="1:13" ht="17.100000000000001" customHeight="1">
      <c r="A9" s="39"/>
      <c r="B9" s="72" t="s">
        <v>706</v>
      </c>
      <c r="C9" s="72"/>
      <c r="D9" s="72"/>
      <c r="E9" s="72"/>
      <c r="F9" s="72"/>
      <c r="G9" s="72"/>
      <c r="H9" s="72"/>
      <c r="I9" s="72"/>
      <c r="J9" s="72"/>
      <c r="K9" s="72"/>
      <c r="L9" s="39"/>
    </row>
    <row r="10" spans="1:13" ht="15.75" customHeight="1">
      <c r="A10" s="39"/>
      <c r="B10" s="68" t="s">
        <v>15</v>
      </c>
      <c r="C10" s="68"/>
      <c r="D10" s="68"/>
      <c r="E10" s="68"/>
      <c r="F10" s="68"/>
      <c r="G10" s="68"/>
      <c r="H10" s="68"/>
      <c r="I10" s="68"/>
      <c r="J10" s="68"/>
      <c r="K10" s="68"/>
      <c r="L10" s="39"/>
    </row>
    <row r="11" spans="1:13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3" ht="15.75" customHeight="1">
      <c r="A12" s="15"/>
      <c r="B12" s="15"/>
      <c r="C12" s="15"/>
      <c r="D12" s="15"/>
      <c r="E12" s="15"/>
      <c r="F12" s="70"/>
      <c r="G12" s="70"/>
      <c r="H12" s="59"/>
      <c r="I12" s="59"/>
      <c r="J12" s="59"/>
      <c r="K12" s="59"/>
      <c r="L12" s="59"/>
    </row>
    <row r="13" spans="1:13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3" ht="17.100000000000001" customHeight="1">
      <c r="A14" s="17"/>
      <c r="B14" s="51" t="str">
        <f>CONCATENATE("ЛОКАЛЬНАЯ СМЕТА № ",IF([1]Source!F12&lt;&gt;"Новый объект",[1]Source!F12,""))</f>
        <v>ЛОКАЛЬНАЯ СМЕТА № 1</v>
      </c>
      <c r="C14" s="51"/>
      <c r="D14" s="51"/>
      <c r="E14" s="51"/>
      <c r="F14" s="51"/>
      <c r="G14" s="51"/>
      <c r="H14" s="51"/>
      <c r="I14" s="51"/>
      <c r="J14" s="51"/>
      <c r="K14" s="51"/>
      <c r="L14" s="17"/>
    </row>
    <row r="15" spans="1:13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3" ht="18" hidden="1">
      <c r="A16" s="1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15"/>
    </row>
    <row r="17" spans="1:12" ht="14.25" hidden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33.6" customHeight="1">
      <c r="B18" s="67" t="s">
        <v>0</v>
      </c>
      <c r="C18" s="67"/>
      <c r="D18" s="67"/>
      <c r="E18" s="67"/>
      <c r="F18" s="67"/>
      <c r="G18" s="67"/>
      <c r="H18" s="67"/>
      <c r="I18" s="67"/>
      <c r="J18" s="67"/>
      <c r="K18" s="67"/>
      <c r="L18" s="18"/>
    </row>
    <row r="19" spans="1:12" ht="15.75" customHeight="1">
      <c r="A19" s="15"/>
      <c r="B19" s="68" t="s">
        <v>16</v>
      </c>
      <c r="C19" s="68"/>
      <c r="D19" s="68"/>
      <c r="E19" s="68"/>
      <c r="F19" s="68"/>
      <c r="G19" s="68"/>
      <c r="H19" s="68"/>
      <c r="I19" s="68"/>
      <c r="J19" s="68"/>
      <c r="K19" s="68"/>
      <c r="L19" s="39"/>
    </row>
    <row r="20" spans="1:12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.75" customHeight="1">
      <c r="A21" s="59" t="s">
        <v>693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.75" customHeight="1">
      <c r="A24" s="15"/>
      <c r="B24" s="15"/>
      <c r="C24" s="15"/>
      <c r="D24" s="15"/>
      <c r="E24" s="19"/>
      <c r="F24" s="19"/>
      <c r="G24" s="66" t="s">
        <v>17</v>
      </c>
      <c r="H24" s="66"/>
      <c r="I24" s="66" t="s">
        <v>18</v>
      </c>
      <c r="J24" s="66"/>
      <c r="K24" s="15"/>
      <c r="L24" s="15"/>
    </row>
    <row r="25" spans="1:12" ht="15.75" customHeight="1">
      <c r="A25" s="15"/>
      <c r="B25" s="15"/>
      <c r="C25" s="64" t="s">
        <v>19</v>
      </c>
      <c r="D25" s="64"/>
      <c r="E25" s="64"/>
      <c r="F25" s="64"/>
      <c r="G25" s="61">
        <f>SUM(O1:O339)/1000</f>
        <v>836.32396000000006</v>
      </c>
      <c r="H25" s="61"/>
      <c r="I25" s="61">
        <f ca="1">(Source!P225)/1000</f>
        <v>1224.2211000000002</v>
      </c>
      <c r="J25" s="61"/>
      <c r="K25" s="62" t="s">
        <v>20</v>
      </c>
      <c r="L25" s="62"/>
    </row>
    <row r="26" spans="1:12" ht="15.75" customHeight="1">
      <c r="A26" s="15"/>
      <c r="B26" s="15"/>
      <c r="C26" s="64" t="s">
        <v>21</v>
      </c>
      <c r="D26" s="64"/>
      <c r="E26" s="64"/>
      <c r="F26" s="64"/>
      <c r="G26" s="61">
        <f>I26</f>
        <v>428.40228539999993</v>
      </c>
      <c r="H26" s="61"/>
      <c r="I26" s="61">
        <f ca="1">Source!P219+Source!P220</f>
        <v>428.40228539999993</v>
      </c>
      <c r="J26" s="61"/>
      <c r="K26" s="62" t="s">
        <v>22</v>
      </c>
      <c r="L26" s="62"/>
    </row>
    <row r="27" spans="1:12" ht="15.75" customHeight="1">
      <c r="A27" s="15"/>
      <c r="B27" s="15"/>
      <c r="C27" s="64" t="s">
        <v>23</v>
      </c>
      <c r="D27" s="64"/>
      <c r="E27" s="64"/>
      <c r="F27" s="64"/>
      <c r="G27" s="61">
        <f>SUM(R1:R339)/1000</f>
        <v>4.6413399999999996</v>
      </c>
      <c r="H27" s="61"/>
      <c r="I27" s="61">
        <f ca="1">(Source!P211+Source!P212)/1000</f>
        <v>155.94863999999998</v>
      </c>
      <c r="J27" s="61"/>
      <c r="K27" s="62" t="s">
        <v>20</v>
      </c>
      <c r="L27" s="62"/>
    </row>
    <row r="28" spans="1:12" ht="14.25">
      <c r="A28" s="15"/>
      <c r="B28" s="15"/>
      <c r="C28" s="15"/>
      <c r="D28" s="15"/>
      <c r="E28" s="15"/>
      <c r="F28" s="15"/>
      <c r="G28" s="20"/>
      <c r="H28" s="20"/>
      <c r="I28" s="20"/>
      <c r="J28" s="20"/>
      <c r="K28" s="15"/>
      <c r="L28" s="15"/>
    </row>
    <row r="29" spans="1:12" ht="15.75" customHeight="1">
      <c r="A29" s="58" t="s">
        <v>24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42.75">
      <c r="A30" s="7" t="s">
        <v>7</v>
      </c>
      <c r="B30" s="7" t="s">
        <v>25</v>
      </c>
      <c r="C30" s="7" t="s">
        <v>8</v>
      </c>
      <c r="D30" s="7" t="s">
        <v>26</v>
      </c>
      <c r="E30" s="7" t="s">
        <v>27</v>
      </c>
      <c r="F30" s="7" t="s">
        <v>28</v>
      </c>
      <c r="G30" s="7" t="s">
        <v>29</v>
      </c>
      <c r="H30" s="7" t="s">
        <v>30</v>
      </c>
      <c r="I30" s="7" t="s">
        <v>31</v>
      </c>
      <c r="J30" s="7" t="s">
        <v>32</v>
      </c>
      <c r="K30" s="7" t="s">
        <v>33</v>
      </c>
      <c r="L30" s="7" t="s">
        <v>34</v>
      </c>
    </row>
    <row r="31" spans="1:12" ht="14.25">
      <c r="A31" s="21">
        <v>1</v>
      </c>
      <c r="B31" s="21">
        <v>2</v>
      </c>
      <c r="C31" s="21">
        <v>3</v>
      </c>
      <c r="D31" s="21">
        <v>4</v>
      </c>
      <c r="E31" s="21">
        <v>5</v>
      </c>
      <c r="F31" s="21">
        <v>6</v>
      </c>
      <c r="G31" s="21">
        <v>7</v>
      </c>
      <c r="H31" s="21">
        <v>8</v>
      </c>
      <c r="I31" s="21">
        <v>9</v>
      </c>
      <c r="J31" s="21">
        <v>10</v>
      </c>
      <c r="K31" s="21">
        <v>11</v>
      </c>
      <c r="L31" s="22">
        <v>12</v>
      </c>
    </row>
    <row r="33" spans="1:26" ht="18.2" customHeight="1">
      <c r="A33" s="63" t="str">
        <f ca="1">CONCATENATE("Локальная смета: ",IF(Source!G20&lt;&gt;"Новая локальная смета",Source!G20,""))</f>
        <v>Локальная смета: Ремонтные работы.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26" ht="42.75">
      <c r="A34" s="23" t="str">
        <f ca="1">IF(Source!E25&lt;&gt;"",Source!E25,"")</f>
        <v>1</v>
      </c>
      <c r="B34" s="23" t="str">
        <f ca="1">IF(Source!F25&lt;&gt;"",Source!F25,"")</f>
        <v>65-1-3</v>
      </c>
      <c r="C34" s="24" t="str">
        <f ca="1">IF(Source!G25&lt;&gt;"",Source!G25,"")</f>
        <v>Разборка трубопроводов из водогазопроводных труб диаметром до 100 мм</v>
      </c>
      <c r="D34" s="25" t="str">
        <f ca="1">IF(Source!H25&lt;&gt;"",Source!H25,"")</f>
        <v>100 м трубопровода</v>
      </c>
      <c r="E34" s="25">
        <f ca="1">Source!I25</f>
        <v>0.4</v>
      </c>
      <c r="F34" s="26">
        <f ca="1">Source!AL25+Source!AM25+Source!AO25</f>
        <v>717.01</v>
      </c>
      <c r="G34" s="25"/>
      <c r="H34" s="27"/>
      <c r="I34" s="25" t="str">
        <f ca="1">IF(Source!BO25&lt;&gt;"",Source!BO25,"")</f>
        <v>65-1-3</v>
      </c>
      <c r="J34" s="25"/>
      <c r="K34" s="27"/>
      <c r="L34" s="27"/>
      <c r="S34">
        <f ca="1">ROUND((Source!FX25/100)*((ROUND(Source!AF25*Source!I25,2)+ROUND(Source!AE25*Source!I25,2))),2)</f>
        <v>188.91</v>
      </c>
      <c r="T34">
        <f ca="1">Source!X25</f>
        <v>6347.58</v>
      </c>
      <c r="U34">
        <f ca="1">ROUND((Source!FY25/100)*((ROUND(Source!AF25*Source!I25,2)+ROUND(Source!AE25*Source!I25,2))),2)</f>
        <v>127.65</v>
      </c>
      <c r="V34">
        <f ca="1">Source!Y25</f>
        <v>4288.91</v>
      </c>
    </row>
    <row r="35" spans="1:26" ht="14.25">
      <c r="A35" s="23"/>
      <c r="B35" s="23"/>
      <c r="C35" s="24" t="s">
        <v>35</v>
      </c>
      <c r="D35" s="25"/>
      <c r="E35" s="25"/>
      <c r="F35" s="26">
        <f ca="1">Source!AO25</f>
        <v>634.72</v>
      </c>
      <c r="G35" s="25" t="str">
        <f ca="1">IF(Source!DG25&lt;&gt;"",Source!DG25," ")</f>
        <v xml:space="preserve"> </v>
      </c>
      <c r="H35" s="27">
        <f ca="1">ROUND(Source!AF25*Source!I25,2)</f>
        <v>253.89</v>
      </c>
      <c r="I35" s="25"/>
      <c r="J35" s="25">
        <f ca="1">IF(Source!BA25&lt;&gt;0,Source!BA25,1)</f>
        <v>33.6</v>
      </c>
      <c r="K35" s="27">
        <f ca="1">Source!S25</f>
        <v>8530.64</v>
      </c>
      <c r="L35" s="27"/>
      <c r="R35">
        <f>H35</f>
        <v>253.89</v>
      </c>
    </row>
    <row r="36" spans="1:26" ht="14.25">
      <c r="A36" s="23"/>
      <c r="B36" s="23"/>
      <c r="C36" s="24" t="s">
        <v>36</v>
      </c>
      <c r="D36" s="25"/>
      <c r="E36" s="25"/>
      <c r="F36" s="26">
        <f ca="1">Source!AM25</f>
        <v>15.93</v>
      </c>
      <c r="G36" s="25" t="str">
        <f ca="1">IF(Source!DE25&lt;&gt;"",Source!DE25," ")</f>
        <v xml:space="preserve"> </v>
      </c>
      <c r="H36" s="27">
        <f ca="1">ROUND(Source!AD25*Source!I25,2)</f>
        <v>6.37</v>
      </c>
      <c r="I36" s="25"/>
      <c r="J36" s="25">
        <f ca="1">IF(Source!BB25&lt;&gt;0,Source!BB25,1)</f>
        <v>11.1</v>
      </c>
      <c r="K36" s="27">
        <f ca="1">Source!Q25</f>
        <v>70.73</v>
      </c>
      <c r="L36" s="27"/>
    </row>
    <row r="37" spans="1:26" ht="14.25">
      <c r="A37" s="23"/>
      <c r="B37" s="23"/>
      <c r="C37" s="24" t="s">
        <v>37</v>
      </c>
      <c r="D37" s="25"/>
      <c r="E37" s="25"/>
      <c r="F37" s="26">
        <f ca="1">Source!AN25</f>
        <v>3.51</v>
      </c>
      <c r="G37" s="25" t="str">
        <f ca="1">IF(Source!DF25&lt;&gt;"",Source!DF25," ")</f>
        <v xml:space="preserve"> </v>
      </c>
      <c r="H37" s="28">
        <f ca="1">ROUND(Source!AE25*Source!I25,2)</f>
        <v>1.4</v>
      </c>
      <c r="I37" s="25"/>
      <c r="J37" s="25">
        <f ca="1">IF(Source!BS25&lt;&gt;0,Source!BS25,1)</f>
        <v>33.6</v>
      </c>
      <c r="K37" s="28">
        <f ca="1">Source!R25</f>
        <v>47.17</v>
      </c>
      <c r="L37" s="27"/>
      <c r="R37">
        <f>H37</f>
        <v>1.4</v>
      </c>
    </row>
    <row r="38" spans="1:26" ht="14.25">
      <c r="A38" s="23"/>
      <c r="B38" s="23"/>
      <c r="C38" s="24" t="s">
        <v>38</v>
      </c>
      <c r="D38" s="25"/>
      <c r="E38" s="25"/>
      <c r="F38" s="26">
        <f ca="1">Source!AL25</f>
        <v>66.36</v>
      </c>
      <c r="G38" s="25" t="str">
        <f ca="1">IF(Source!DD25&lt;&gt;"",Source!DD25," ")</f>
        <v xml:space="preserve"> </v>
      </c>
      <c r="H38" s="27">
        <f ca="1">ROUND(Source!AC25*Source!I25,2)</f>
        <v>26.54</v>
      </c>
      <c r="I38" s="25"/>
      <c r="J38" s="25">
        <f ca="1">IF(Source!BC25&lt;&gt;0,Source!BC25,1)</f>
        <v>11.37</v>
      </c>
      <c r="K38" s="27">
        <f ca="1">Source!P25</f>
        <v>301.81</v>
      </c>
      <c r="L38" s="27"/>
    </row>
    <row r="39" spans="1:26" ht="14.25">
      <c r="A39" s="23"/>
      <c r="B39" s="23"/>
      <c r="C39" s="24" t="s">
        <v>39</v>
      </c>
      <c r="D39" s="25" t="s">
        <v>40</v>
      </c>
      <c r="E39" s="25">
        <f ca="1">Source!BZ25</f>
        <v>74</v>
      </c>
      <c r="F39" s="26"/>
      <c r="G39" s="25"/>
      <c r="H39" s="27">
        <f ca="1">SUM(S34:S41)</f>
        <v>188.91</v>
      </c>
      <c r="I39" s="25"/>
      <c r="J39" s="24">
        <f ca="1">Source!AT25</f>
        <v>74</v>
      </c>
      <c r="K39" s="27">
        <f ca="1">SUM(T34:T41)</f>
        <v>6347.58</v>
      </c>
      <c r="L39" s="27"/>
    </row>
    <row r="40" spans="1:26" ht="14.25">
      <c r="A40" s="23"/>
      <c r="B40" s="23"/>
      <c r="C40" s="24" t="s">
        <v>41</v>
      </c>
      <c r="D40" s="25" t="s">
        <v>40</v>
      </c>
      <c r="E40" s="25">
        <f ca="1">Source!CA25</f>
        <v>50</v>
      </c>
      <c r="F40" s="26"/>
      <c r="G40" s="25"/>
      <c r="H40" s="27">
        <f ca="1">SUM(U34:U41)</f>
        <v>127.65</v>
      </c>
      <c r="I40" s="25"/>
      <c r="J40" s="24">
        <f ca="1">Source!AU25</f>
        <v>50</v>
      </c>
      <c r="K40" s="27">
        <f ca="1">SUM(V34:V41)</f>
        <v>4288.91</v>
      </c>
      <c r="L40" s="27"/>
    </row>
    <row r="41" spans="1:26" ht="14.25">
      <c r="A41" s="29"/>
      <c r="B41" s="29"/>
      <c r="C41" s="30" t="s">
        <v>42</v>
      </c>
      <c r="D41" s="31" t="s">
        <v>43</v>
      </c>
      <c r="E41" s="31">
        <f ca="1">Source!AQ25</f>
        <v>76.38</v>
      </c>
      <c r="F41" s="32"/>
      <c r="G41" s="31" t="str">
        <f ca="1">IF(Source!DI25&lt;&gt;"",Source!DI25," ")</f>
        <v xml:space="preserve"> </v>
      </c>
      <c r="H41" s="33"/>
      <c r="I41" s="31"/>
      <c r="J41" s="31"/>
      <c r="K41" s="33"/>
      <c r="L41" s="33">
        <f ca="1">Source!U25</f>
        <v>30.552</v>
      </c>
    </row>
    <row r="42" spans="1:26" ht="15">
      <c r="A42" s="34"/>
      <c r="B42" s="34"/>
      <c r="C42" s="34"/>
      <c r="D42" s="34"/>
      <c r="E42" s="34"/>
      <c r="F42" s="34"/>
      <c r="G42" s="57">
        <f ca="1">H35+H36+H38+H39+H40</f>
        <v>603.36</v>
      </c>
      <c r="H42" s="57"/>
      <c r="I42" s="35"/>
      <c r="J42" s="57">
        <f ca="1">K35+K36+K38+K39+K40</f>
        <v>19539.669999999998</v>
      </c>
      <c r="K42" s="57"/>
      <c r="L42" s="36">
        <f ca="1">Source!U25</f>
        <v>30.552</v>
      </c>
      <c r="O42">
        <f>G42</f>
        <v>603.36</v>
      </c>
      <c r="P42">
        <f>J42</f>
        <v>19539.669999999998</v>
      </c>
      <c r="Q42">
        <f>L42</f>
        <v>30.552</v>
      </c>
      <c r="W42">
        <f ca="1">IF(Source!BI25&lt;=1,H35+H36+H38+H39+H40,0)</f>
        <v>603.36</v>
      </c>
      <c r="X42">
        <f ca="1">IF(Source!BI25=2,H35+H36+H38+H39+H40,0)</f>
        <v>0</v>
      </c>
      <c r="Y42">
        <f ca="1">IF(Source!BI25=3,H35+H36+H38+H39+H40,0)</f>
        <v>0</v>
      </c>
      <c r="Z42">
        <f ca="1">IF(Source!BI25=4,H35+H36+H38+H39+H40,0)</f>
        <v>0</v>
      </c>
    </row>
    <row r="43" spans="1:26" ht="42.75">
      <c r="A43" s="23" t="str">
        <f ca="1">IF(Source!E27&lt;&gt;"",Source!E27,"")</f>
        <v>2</v>
      </c>
      <c r="B43" s="23" t="str">
        <f ca="1">IF(Source!F27&lt;&gt;"",Source!F27,"")</f>
        <v>16-02-002-10</v>
      </c>
      <c r="C43" s="24" t="str">
        <f ca="1">IF(Source!G27&lt;&gt;"",Source!G27,"")</f>
        <v>Прокладка трубопроводов водоснабжения из стальных водогазопроводных оцинкованных труб диаметром 100 мм</v>
      </c>
      <c r="D43" s="25" t="str">
        <f ca="1">IF(Source!H27&lt;&gt;"",Source!H27,"")</f>
        <v>100 м трубопровода</v>
      </c>
      <c r="E43" s="25">
        <f ca="1">Source!I27</f>
        <v>0.4</v>
      </c>
      <c r="F43" s="26">
        <f ca="1">Source!AL27+Source!AM27+Source!AO27</f>
        <v>12021.92</v>
      </c>
      <c r="G43" s="25"/>
      <c r="H43" s="27"/>
      <c r="I43" s="25" t="str">
        <f ca="1">IF(Source!BO27&lt;&gt;"",Source!BO27,"")</f>
        <v>16-02-002-10</v>
      </c>
      <c r="J43" s="25"/>
      <c r="K43" s="27"/>
      <c r="L43" s="27"/>
      <c r="S43">
        <f ca="1">ROUND((Source!FX27/100)*((ROUND(Source!AF27*Source!I27,2)+ROUND(Source!AE27*Source!I27,2))),2)</f>
        <v>418.23</v>
      </c>
      <c r="T43">
        <f ca="1">Source!X27</f>
        <v>14052.26</v>
      </c>
      <c r="U43">
        <f ca="1">ROUND((Source!FY27/100)*((ROUND(Source!AF27*Source!I27,2)+ROUND(Source!AE27*Source!I27,2))),2)</f>
        <v>271.19</v>
      </c>
      <c r="V43">
        <f ca="1">Source!Y27</f>
        <v>9112.01</v>
      </c>
    </row>
    <row r="44" spans="1:26" ht="14.25">
      <c r="A44" s="23"/>
      <c r="B44" s="23"/>
      <c r="C44" s="24" t="s">
        <v>35</v>
      </c>
      <c r="D44" s="25"/>
      <c r="E44" s="25"/>
      <c r="F44" s="26">
        <f ca="1">Source!AO27</f>
        <v>703.1</v>
      </c>
      <c r="G44" s="25" t="str">
        <f ca="1">IF(Source!DG27&lt;&gt;"",Source!DG27," ")</f>
        <v>)*1,15</v>
      </c>
      <c r="H44" s="27">
        <f ca="1">ROUND(Source!AF27*Source!I27,2)</f>
        <v>323.43</v>
      </c>
      <c r="I44" s="25"/>
      <c r="J44" s="25">
        <f ca="1">IF(Source!BA27&lt;&gt;0,Source!BA27,1)</f>
        <v>33.6</v>
      </c>
      <c r="K44" s="27">
        <f ca="1">Source!S27</f>
        <v>10867.11</v>
      </c>
      <c r="L44" s="27"/>
      <c r="R44">
        <f>H44</f>
        <v>323.43</v>
      </c>
    </row>
    <row r="45" spans="1:26" ht="14.25">
      <c r="A45" s="23"/>
      <c r="B45" s="23"/>
      <c r="C45" s="24" t="s">
        <v>36</v>
      </c>
      <c r="D45" s="25"/>
      <c r="E45" s="25"/>
      <c r="F45" s="26">
        <f ca="1">Source!AM27</f>
        <v>199.5</v>
      </c>
      <c r="G45" s="25" t="str">
        <f ca="1">IF(Source!DE27&lt;&gt;"",Source!DE27," ")</f>
        <v>)*1,25</v>
      </c>
      <c r="H45" s="27">
        <f ca="1">ROUND(Source!AD27*Source!I27,2)</f>
        <v>99.75</v>
      </c>
      <c r="I45" s="25"/>
      <c r="J45" s="25">
        <f ca="1">IF(Source!BB27&lt;&gt;0,Source!BB27,1)</f>
        <v>10.45</v>
      </c>
      <c r="K45" s="27">
        <f ca="1">Source!Q27</f>
        <v>1042.3900000000001</v>
      </c>
      <c r="L45" s="27"/>
    </row>
    <row r="46" spans="1:26" ht="14.25">
      <c r="A46" s="23"/>
      <c r="B46" s="23"/>
      <c r="C46" s="24" t="s">
        <v>37</v>
      </c>
      <c r="D46" s="25"/>
      <c r="E46" s="25"/>
      <c r="F46" s="26">
        <f ca="1">Source!AN27</f>
        <v>6.62</v>
      </c>
      <c r="G46" s="25" t="str">
        <f ca="1">IF(Source!DF27&lt;&gt;"",Source!DF27," ")</f>
        <v>)*1,25</v>
      </c>
      <c r="H46" s="28">
        <f ca="1">ROUND(Source!AE27*Source!I27,2)</f>
        <v>3.31</v>
      </c>
      <c r="I46" s="25"/>
      <c r="J46" s="25">
        <f ca="1">IF(Source!BS27&lt;&gt;0,Source!BS27,1)</f>
        <v>33.6</v>
      </c>
      <c r="K46" s="28">
        <f ca="1">Source!R27</f>
        <v>111.22</v>
      </c>
      <c r="L46" s="27"/>
      <c r="R46">
        <f>H46</f>
        <v>3.31</v>
      </c>
    </row>
    <row r="47" spans="1:26" ht="14.25">
      <c r="A47" s="23"/>
      <c r="B47" s="23"/>
      <c r="C47" s="24" t="s">
        <v>38</v>
      </c>
      <c r="D47" s="25"/>
      <c r="E47" s="25"/>
      <c r="F47" s="26">
        <f ca="1">Source!AL27</f>
        <v>11119.32</v>
      </c>
      <c r="G47" s="25" t="str">
        <f ca="1">IF(Source!DD27&lt;&gt;"",Source!DD27," ")</f>
        <v xml:space="preserve"> </v>
      </c>
      <c r="H47" s="27">
        <f ca="1">ROUND(Source!AC27*Source!I27,2)</f>
        <v>4447.7299999999996</v>
      </c>
      <c r="I47" s="25"/>
      <c r="J47" s="25">
        <f ca="1">IF(Source!BC27&lt;&gt;0,Source!BC27,1)</f>
        <v>6.77</v>
      </c>
      <c r="K47" s="27">
        <f ca="1">Source!P27</f>
        <v>30111.119999999999</v>
      </c>
      <c r="L47" s="27"/>
    </row>
    <row r="48" spans="1:26" ht="14.25">
      <c r="A48" s="23"/>
      <c r="B48" s="23"/>
      <c r="C48" s="24" t="s">
        <v>39</v>
      </c>
      <c r="D48" s="25" t="s">
        <v>40</v>
      </c>
      <c r="E48" s="25">
        <f ca="1">Source!BZ27</f>
        <v>128</v>
      </c>
      <c r="F48" s="26"/>
      <c r="G48" s="25"/>
      <c r="H48" s="27">
        <f ca="1">SUM(S43:S52)</f>
        <v>418.23</v>
      </c>
      <c r="I48" s="25"/>
      <c r="J48" s="24">
        <f ca="1">Source!AT27</f>
        <v>128</v>
      </c>
      <c r="K48" s="27">
        <f ca="1">SUM(T43:T52)</f>
        <v>14052.26</v>
      </c>
      <c r="L48" s="27"/>
    </row>
    <row r="49" spans="1:26" ht="14.25">
      <c r="A49" s="23"/>
      <c r="B49" s="23"/>
      <c r="C49" s="24" t="s">
        <v>41</v>
      </c>
      <c r="D49" s="25" t="s">
        <v>40</v>
      </c>
      <c r="E49" s="25">
        <f ca="1">Source!CA27</f>
        <v>83</v>
      </c>
      <c r="F49" s="26"/>
      <c r="G49" s="25"/>
      <c r="H49" s="27">
        <f ca="1">SUM(U43:U52)</f>
        <v>271.19</v>
      </c>
      <c r="I49" s="25"/>
      <c r="J49" s="24">
        <f ca="1">Source!AU27</f>
        <v>83</v>
      </c>
      <c r="K49" s="27">
        <f ca="1">SUM(V43:V52)</f>
        <v>9112.01</v>
      </c>
      <c r="L49" s="27"/>
    </row>
    <row r="50" spans="1:26" ht="14.25">
      <c r="A50" s="23"/>
      <c r="B50" s="23"/>
      <c r="C50" s="24" t="s">
        <v>42</v>
      </c>
      <c r="D50" s="25" t="s">
        <v>43</v>
      </c>
      <c r="E50" s="25">
        <f ca="1">Source!AQ27</f>
        <v>76.59</v>
      </c>
      <c r="F50" s="26"/>
      <c r="G50" s="25" t="str">
        <f ca="1">IF(Source!DI27&lt;&gt;"",Source!DI27," ")</f>
        <v>)*1,15</v>
      </c>
      <c r="H50" s="27"/>
      <c r="I50" s="25"/>
      <c r="J50" s="25"/>
      <c r="K50" s="27"/>
      <c r="L50" s="27">
        <f ca="1">Source!U27</f>
        <v>35.231400000000001</v>
      </c>
    </row>
    <row r="51" spans="1:26" ht="57">
      <c r="A51" s="23" t="str">
        <f ca="1">IF(Source!E29&lt;&gt;"",Source!E29,"")</f>
        <v>2,1</v>
      </c>
      <c r="B51" s="23" t="str">
        <f ca="1">IF(Source!F29&lt;&gt;"",Source!F29,"")</f>
        <v>302-0895</v>
      </c>
      <c r="C51" s="24" t="str">
        <f ca="1">IF(Source!G29&lt;&gt;"",Source!G29,"")</f>
        <v>Узлы укрупненные монтажные (трубопроводы) из стальных водогазопроводных оцинкованных труб с гильзами диаметром 100 мм</v>
      </c>
      <c r="D51" s="25" t="str">
        <f ca="1">IF(Source!H29&lt;&gt;"",Source!H29,"")</f>
        <v>м</v>
      </c>
      <c r="E51" s="25">
        <f ca="1">Source!I29</f>
        <v>-40</v>
      </c>
      <c r="F51" s="26">
        <f ca="1">Source!AL29+Source!AM29+Source!AO29</f>
        <v>109.74</v>
      </c>
      <c r="G51" s="25"/>
      <c r="H51" s="27">
        <f ca="1">ROUND(Source!AC29*Source!I29,2)+ROUND(Source!AD29*Source!I29,2)+ROUND(Source!AF29*Source!I29,2)</f>
        <v>-4389.6000000000004</v>
      </c>
      <c r="I51" s="25"/>
      <c r="J51" s="25">
        <f ca="1">IF(Source!BC29&lt;&gt;0,Source!BC29,1)</f>
        <v>6.73</v>
      </c>
      <c r="K51" s="27">
        <f ca="1">Source!O29</f>
        <v>-29542.01</v>
      </c>
      <c r="L51" s="27"/>
      <c r="S51">
        <f ca="1">ROUND((Source!FX29/100)*((ROUND(Source!AF29*Source!I29,2)+ROUND(Source!AE29*Source!I29,2))),2)</f>
        <v>0</v>
      </c>
      <c r="T51">
        <f ca="1">Source!X29</f>
        <v>0</v>
      </c>
      <c r="U51">
        <f ca="1">ROUND((Source!FY29/100)*((ROUND(Source!AF29*Source!I29,2)+ROUND(Source!AE29*Source!I29,2))),2)</f>
        <v>0</v>
      </c>
      <c r="V51">
        <f ca="1">Source!Y29</f>
        <v>0</v>
      </c>
      <c r="W51">
        <f ca="1">IF(Source!BI29&lt;=1,H51,0)</f>
        <v>-4389.6000000000004</v>
      </c>
      <c r="X51">
        <f ca="1">IF(Source!BI29=2,H51,0)</f>
        <v>0</v>
      </c>
      <c r="Y51">
        <f ca="1">IF(Source!BI29=3,H51,0)</f>
        <v>0</v>
      </c>
      <c r="Z51">
        <f ca="1">IF(Source!BI29=4,H51,0)</f>
        <v>0</v>
      </c>
    </row>
    <row r="52" spans="1:26" ht="28.5">
      <c r="A52" s="29" t="str">
        <f ca="1">IF(Source!E31&lt;&gt;"",Source!E31,"")</f>
        <v>2,2</v>
      </c>
      <c r="B52" s="29" t="str">
        <f ca="1">IF(Source!F31&lt;&gt;"",Source!F31,"")</f>
        <v>Цена поставщика</v>
      </c>
      <c r="C52" s="30" t="s">
        <v>44</v>
      </c>
      <c r="D52" s="31" t="str">
        <f ca="1">IF(Source!H31&lt;&gt;"",Source!H31,"")</f>
        <v>м</v>
      </c>
      <c r="E52" s="31">
        <f ca="1">Source!I31</f>
        <v>40</v>
      </c>
      <c r="F52" s="32">
        <f ca="1">Source!AL31+Source!AM31+Source!AO31</f>
        <v>2085</v>
      </c>
      <c r="G52" s="31"/>
      <c r="H52" s="33">
        <f ca="1">ROUND(Source!AC31*Source!I31,2)+ROUND(Source!AD31*Source!I31,2)+ROUND(Source!AF31*Source!I31,2)</f>
        <v>83400</v>
      </c>
      <c r="I52" s="31"/>
      <c r="J52" s="31">
        <f ca="1">IF(Source!BC31&lt;&gt;0,Source!BC31,1)</f>
        <v>1</v>
      </c>
      <c r="K52" s="33">
        <f ca="1">Source!O31</f>
        <v>83400</v>
      </c>
      <c r="L52" s="33"/>
      <c r="S52">
        <f ca="1">ROUND((Source!FX31/100)*((ROUND(Source!AF31*Source!I31,2)+ROUND(Source!AE31*Source!I31,2))),2)</f>
        <v>0</v>
      </c>
      <c r="T52">
        <f ca="1">Source!X31</f>
        <v>0</v>
      </c>
      <c r="U52">
        <f ca="1">ROUND((Source!FY31/100)*((ROUND(Source!AF31*Source!I31,2)+ROUND(Source!AE31*Source!I31,2))),2)</f>
        <v>0</v>
      </c>
      <c r="V52">
        <f ca="1">Source!Y31</f>
        <v>0</v>
      </c>
      <c r="W52">
        <f ca="1">IF(Source!BI31&lt;=1,H52,0)</f>
        <v>83400</v>
      </c>
      <c r="X52">
        <f ca="1">IF(Source!BI31=2,H52,0)</f>
        <v>0</v>
      </c>
      <c r="Y52">
        <f ca="1">IF(Source!BI31=3,H52,0)</f>
        <v>0</v>
      </c>
      <c r="Z52">
        <f ca="1">IF(Source!BI31=4,H52,0)</f>
        <v>0</v>
      </c>
    </row>
    <row r="53" spans="1:26" ht="15">
      <c r="A53" s="34"/>
      <c r="B53" s="34"/>
      <c r="C53" s="34"/>
      <c r="D53" s="34"/>
      <c r="E53" s="34"/>
      <c r="F53" s="34"/>
      <c r="G53" s="57">
        <f ca="1">H44+H45+H47+H48+H49+SUM(H51:H52)</f>
        <v>84570.73</v>
      </c>
      <c r="H53" s="57"/>
      <c r="I53" s="35"/>
      <c r="J53" s="57">
        <f ca="1">K44+K45+K47+K48+K49+SUM(K51:K52)</f>
        <v>119042.88</v>
      </c>
      <c r="K53" s="57"/>
      <c r="L53" s="36">
        <f ca="1">Source!U27</f>
        <v>35.231400000000001</v>
      </c>
      <c r="O53">
        <f>G53</f>
        <v>84570.73</v>
      </c>
      <c r="P53">
        <f>J53</f>
        <v>119042.88</v>
      </c>
      <c r="Q53">
        <f>L53</f>
        <v>35.231400000000001</v>
      </c>
      <c r="W53">
        <f ca="1">IF(Source!BI27&lt;=1,H44+H45+H47+H48+H49,0)</f>
        <v>5560.329999999999</v>
      </c>
      <c r="X53">
        <f ca="1">IF(Source!BI27=2,H44+H45+H47+H48+H49,0)</f>
        <v>0</v>
      </c>
      <c r="Y53">
        <f ca="1">IF(Source!BI27=3,H44+H45+H47+H48+H49,0)</f>
        <v>0</v>
      </c>
      <c r="Z53">
        <f ca="1">IF(Source!BI27=4,H44+H45+H47+H48+H49,0)</f>
        <v>0</v>
      </c>
    </row>
    <row r="54" spans="1:26" ht="42.75">
      <c r="A54" s="23" t="str">
        <f ca="1">IF(Source!E33&lt;&gt;"",Source!E33,"")</f>
        <v>3</v>
      </c>
      <c r="B54" s="23" t="str">
        <f ca="1">IF(Source!F33&lt;&gt;"",Source!F33,"")</f>
        <v>16-07-005-2</v>
      </c>
      <c r="C54" s="24" t="str">
        <f ca="1">IF(Source!G33&lt;&gt;"",Source!G33,"")</f>
        <v>Гидравлическое испытание трубопроводов систем отопления, водопровода и горячего водоснабжения диаметром до 100 мм</v>
      </c>
      <c r="D54" s="25" t="str">
        <f ca="1">IF(Source!H33&lt;&gt;"",Source!H33,"")</f>
        <v>100 м трубопровода</v>
      </c>
      <c r="E54" s="25">
        <f ca="1">Source!I33</f>
        <v>0.4</v>
      </c>
      <c r="F54" s="26">
        <f ca="1">Source!AL33+Source!AM33+Source!AO33</f>
        <v>113.94</v>
      </c>
      <c r="G54" s="25"/>
      <c r="H54" s="27"/>
      <c r="I54" s="25" t="str">
        <f ca="1">IF(Source!BO33&lt;&gt;"",Source!BO33,"")</f>
        <v>16-07-005-2</v>
      </c>
      <c r="J54" s="25"/>
      <c r="K54" s="27"/>
      <c r="L54" s="27"/>
      <c r="S54">
        <f ca="1">ROUND((Source!FX33/100)*((ROUND(Source!AF33*Source!I33,2)+ROUND(Source!AE33*Source!I33,2))),2)</f>
        <v>34.340000000000003</v>
      </c>
      <c r="T54">
        <f ca="1">Source!X33</f>
        <v>1153.78</v>
      </c>
      <c r="U54">
        <f ca="1">ROUND((Source!FY33/100)*((ROUND(Source!AF33*Source!I33,2)+ROUND(Source!AE33*Source!I33,2))),2)</f>
        <v>22.27</v>
      </c>
      <c r="V54">
        <f ca="1">Source!Y33</f>
        <v>748.15</v>
      </c>
    </row>
    <row r="55" spans="1:26" ht="14.25">
      <c r="A55" s="23"/>
      <c r="B55" s="23"/>
      <c r="C55" s="24" t="s">
        <v>35</v>
      </c>
      <c r="D55" s="25"/>
      <c r="E55" s="25"/>
      <c r="F55" s="26">
        <f ca="1">Source!AO33</f>
        <v>58.32</v>
      </c>
      <c r="G55" s="25" t="str">
        <f ca="1">IF(Source!DG33&lt;&gt;"",Source!DG33," ")</f>
        <v>*1,15</v>
      </c>
      <c r="H55" s="27">
        <f ca="1">ROUND(Source!AF33*Source!I33,2)</f>
        <v>26.83</v>
      </c>
      <c r="I55" s="25"/>
      <c r="J55" s="25">
        <f ca="1">IF(Source!BA33&lt;&gt;0,Source!BA33,1)</f>
        <v>33.6</v>
      </c>
      <c r="K55" s="27">
        <f ca="1">Source!S33</f>
        <v>901.39</v>
      </c>
      <c r="L55" s="27"/>
      <c r="R55">
        <f>H55</f>
        <v>26.83</v>
      </c>
    </row>
    <row r="56" spans="1:26" ht="14.25">
      <c r="A56" s="23"/>
      <c r="B56" s="23"/>
      <c r="C56" s="24" t="s">
        <v>36</v>
      </c>
      <c r="D56" s="25"/>
      <c r="E56" s="25"/>
      <c r="F56" s="26">
        <f ca="1">Source!AM33</f>
        <v>44.51</v>
      </c>
      <c r="G56" s="25" t="str">
        <f ca="1">IF(Source!DE33&lt;&gt;"",Source!DE33," ")</f>
        <v>)*1,25</v>
      </c>
      <c r="H56" s="27">
        <f ca="1">ROUND(Source!AD33*Source!I33,2)</f>
        <v>22.26</v>
      </c>
      <c r="I56" s="25"/>
      <c r="J56" s="25">
        <f ca="1">IF(Source!BB33&lt;&gt;0,Source!BB33,1)</f>
        <v>5.22</v>
      </c>
      <c r="K56" s="27">
        <f ca="1">Source!Q33</f>
        <v>116.17</v>
      </c>
      <c r="L56" s="27"/>
    </row>
    <row r="57" spans="1:26" ht="14.25">
      <c r="A57" s="23"/>
      <c r="B57" s="23"/>
      <c r="C57" s="24" t="s">
        <v>38</v>
      </c>
      <c r="D57" s="25"/>
      <c r="E57" s="25"/>
      <c r="F57" s="26">
        <f ca="1">Source!AL33</f>
        <v>11.11</v>
      </c>
      <c r="G57" s="25" t="str">
        <f ca="1">IF(Source!DD33&lt;&gt;"",Source!DD33," ")</f>
        <v xml:space="preserve"> </v>
      </c>
      <c r="H57" s="27">
        <f ca="1">ROUND(Source!AC33*Source!I33,2)</f>
        <v>4.4400000000000004</v>
      </c>
      <c r="I57" s="25"/>
      <c r="J57" s="25">
        <f ca="1">IF(Source!BC33&lt;&gt;0,Source!BC33,1)</f>
        <v>8.09</v>
      </c>
      <c r="K57" s="27">
        <f ca="1">Source!P33</f>
        <v>35.950000000000003</v>
      </c>
      <c r="L57" s="27"/>
    </row>
    <row r="58" spans="1:26" ht="14.25">
      <c r="A58" s="23"/>
      <c r="B58" s="23"/>
      <c r="C58" s="24" t="s">
        <v>39</v>
      </c>
      <c r="D58" s="25" t="s">
        <v>40</v>
      </c>
      <c r="E58" s="25">
        <f ca="1">Source!BZ33</f>
        <v>128</v>
      </c>
      <c r="F58" s="26"/>
      <c r="G58" s="25"/>
      <c r="H58" s="27">
        <f ca="1">SUM(S54:S60)</f>
        <v>34.340000000000003</v>
      </c>
      <c r="I58" s="25"/>
      <c r="J58" s="24">
        <f ca="1">Source!AT33</f>
        <v>128</v>
      </c>
      <c r="K58" s="27">
        <f ca="1">SUM(T54:T60)</f>
        <v>1153.78</v>
      </c>
      <c r="L58" s="27"/>
    </row>
    <row r="59" spans="1:26" ht="14.25">
      <c r="A59" s="23"/>
      <c r="B59" s="23"/>
      <c r="C59" s="24" t="s">
        <v>41</v>
      </c>
      <c r="D59" s="25" t="s">
        <v>40</v>
      </c>
      <c r="E59" s="25">
        <f ca="1">Source!CA33</f>
        <v>83</v>
      </c>
      <c r="F59" s="26"/>
      <c r="G59" s="25"/>
      <c r="H59" s="27">
        <f ca="1">SUM(U54:U60)</f>
        <v>22.27</v>
      </c>
      <c r="I59" s="25"/>
      <c r="J59" s="24">
        <f ca="1">Source!AU33</f>
        <v>83</v>
      </c>
      <c r="K59" s="27">
        <f ca="1">SUM(V54:V60)</f>
        <v>748.15</v>
      </c>
      <c r="L59" s="27"/>
    </row>
    <row r="60" spans="1:26" ht="14.25">
      <c r="A60" s="29"/>
      <c r="B60" s="29"/>
      <c r="C60" s="30" t="s">
        <v>42</v>
      </c>
      <c r="D60" s="31" t="s">
        <v>43</v>
      </c>
      <c r="E60" s="31">
        <f ca="1">Source!AQ33</f>
        <v>5.01</v>
      </c>
      <c r="F60" s="32"/>
      <c r="G60" s="31" t="str">
        <f ca="1">IF(Source!DI33&lt;&gt;"",Source!DI33," ")</f>
        <v>*1,15</v>
      </c>
      <c r="H60" s="33"/>
      <c r="I60" s="31"/>
      <c r="J60" s="31"/>
      <c r="K60" s="33"/>
      <c r="L60" s="33">
        <f ca="1">Source!U33</f>
        <v>2.3045999999999998</v>
      </c>
    </row>
    <row r="61" spans="1:26" ht="15">
      <c r="A61" s="34"/>
      <c r="B61" s="34"/>
      <c r="C61" s="34"/>
      <c r="D61" s="34"/>
      <c r="E61" s="34"/>
      <c r="F61" s="34"/>
      <c r="G61" s="57">
        <f ca="1">H55+H56+H57+H58+H59</f>
        <v>110.14</v>
      </c>
      <c r="H61" s="57"/>
      <c r="I61" s="35"/>
      <c r="J61" s="57">
        <f ca="1">K55+K56+K57+K58+K59</f>
        <v>2955.44</v>
      </c>
      <c r="K61" s="57"/>
      <c r="L61" s="36">
        <f ca="1">Source!U33</f>
        <v>2.3045999999999998</v>
      </c>
      <c r="O61">
        <f>G61</f>
        <v>110.14</v>
      </c>
      <c r="P61">
        <f>J61</f>
        <v>2955.44</v>
      </c>
      <c r="Q61">
        <f>L61</f>
        <v>2.3045999999999998</v>
      </c>
      <c r="W61">
        <f ca="1">IF(Source!BI33&lt;=1,H55+H56+H57+H58+H59,0)</f>
        <v>110.14</v>
      </c>
      <c r="X61">
        <f ca="1">IF(Source!BI33=2,H55+H56+H57+H58+H59,0)</f>
        <v>0</v>
      </c>
      <c r="Y61">
        <f ca="1">IF(Source!BI33=3,H55+H56+H57+H58+H59,0)</f>
        <v>0</v>
      </c>
      <c r="Z61">
        <f ca="1">IF(Source!BI33=4,H55+H56+H57+H58+H59,0)</f>
        <v>0</v>
      </c>
    </row>
    <row r="62" spans="1:26" ht="42.75">
      <c r="A62" s="23" t="str">
        <f ca="1">IF(Source!E35&lt;&gt;"",Source!E35,"")</f>
        <v>4</v>
      </c>
      <c r="B62" s="23" t="str">
        <f ca="1">IF(Source!F35&lt;&gt;"",Source!F35,"")</f>
        <v>65-1-3</v>
      </c>
      <c r="C62" s="24" t="str">
        <f ca="1">IF(Source!G35&lt;&gt;"",Source!G35,"")</f>
        <v>Разборка трубопроводов из водогазопроводных труб диаметром до 100 мм</v>
      </c>
      <c r="D62" s="25" t="str">
        <f ca="1">IF(Source!H35&lt;&gt;"",Source!H35,"")</f>
        <v>100 м трубопровода</v>
      </c>
      <c r="E62" s="25">
        <f ca="1">Source!I35</f>
        <v>0.2</v>
      </c>
      <c r="F62" s="26">
        <f ca="1">Source!AL35+Source!AM35+Source!AO35</f>
        <v>717.01</v>
      </c>
      <c r="G62" s="25"/>
      <c r="H62" s="27"/>
      <c r="I62" s="25" t="str">
        <f ca="1">IF(Source!BO35&lt;&gt;"",Source!BO35,"")</f>
        <v>65-1-3</v>
      </c>
      <c r="J62" s="25"/>
      <c r="K62" s="27"/>
      <c r="L62" s="27"/>
      <c r="S62">
        <f ca="1">ROUND((Source!FX35/100)*((ROUND(Source!AF35*Source!I35,2)+ROUND(Source!AE35*Source!I35,2))),2)</f>
        <v>94.45</v>
      </c>
      <c r="T62">
        <f ca="1">Source!X35</f>
        <v>3173.79</v>
      </c>
      <c r="U62">
        <f ca="1">ROUND((Source!FY35/100)*((ROUND(Source!AF35*Source!I35,2)+ROUND(Source!AE35*Source!I35,2))),2)</f>
        <v>63.82</v>
      </c>
      <c r="V62">
        <f ca="1">Source!Y35</f>
        <v>2144.46</v>
      </c>
    </row>
    <row r="63" spans="1:26" ht="14.25">
      <c r="A63" s="23"/>
      <c r="B63" s="23"/>
      <c r="C63" s="24" t="s">
        <v>35</v>
      </c>
      <c r="D63" s="25"/>
      <c r="E63" s="25"/>
      <c r="F63" s="26">
        <f ca="1">Source!AO35</f>
        <v>634.72</v>
      </c>
      <c r="G63" s="25" t="str">
        <f ca="1">IF(Source!DG35&lt;&gt;"",Source!DG35," ")</f>
        <v xml:space="preserve"> </v>
      </c>
      <c r="H63" s="27">
        <f ca="1">ROUND(Source!AF35*Source!I35,2)</f>
        <v>126.94</v>
      </c>
      <c r="I63" s="25"/>
      <c r="J63" s="25">
        <f ca="1">IF(Source!BA35&lt;&gt;0,Source!BA35,1)</f>
        <v>33.6</v>
      </c>
      <c r="K63" s="27">
        <f ca="1">Source!S35</f>
        <v>4265.32</v>
      </c>
      <c r="L63" s="27"/>
      <c r="R63">
        <f>H63</f>
        <v>126.94</v>
      </c>
    </row>
    <row r="64" spans="1:26" ht="14.25">
      <c r="A64" s="23"/>
      <c r="B64" s="23"/>
      <c r="C64" s="24" t="s">
        <v>36</v>
      </c>
      <c r="D64" s="25"/>
      <c r="E64" s="25"/>
      <c r="F64" s="26">
        <f ca="1">Source!AM35</f>
        <v>15.93</v>
      </c>
      <c r="G64" s="25" t="str">
        <f ca="1">IF(Source!DE35&lt;&gt;"",Source!DE35," ")</f>
        <v xml:space="preserve"> </v>
      </c>
      <c r="H64" s="27">
        <f ca="1">ROUND(Source!AD35*Source!I35,2)</f>
        <v>3.19</v>
      </c>
      <c r="I64" s="25"/>
      <c r="J64" s="25">
        <f ca="1">IF(Source!BB35&lt;&gt;0,Source!BB35,1)</f>
        <v>11.1</v>
      </c>
      <c r="K64" s="27">
        <f ca="1">Source!Q35</f>
        <v>35.36</v>
      </c>
      <c r="L64" s="27"/>
    </row>
    <row r="65" spans="1:26" ht="14.25">
      <c r="A65" s="23"/>
      <c r="B65" s="23"/>
      <c r="C65" s="24" t="s">
        <v>37</v>
      </c>
      <c r="D65" s="25"/>
      <c r="E65" s="25"/>
      <c r="F65" s="26">
        <f ca="1">Source!AN35</f>
        <v>3.51</v>
      </c>
      <c r="G65" s="25" t="str">
        <f ca="1">IF(Source!DF35&lt;&gt;"",Source!DF35," ")</f>
        <v xml:space="preserve"> </v>
      </c>
      <c r="H65" s="28">
        <f ca="1">ROUND(Source!AE35*Source!I35,2)</f>
        <v>0.7</v>
      </c>
      <c r="I65" s="25"/>
      <c r="J65" s="25">
        <f ca="1">IF(Source!BS35&lt;&gt;0,Source!BS35,1)</f>
        <v>33.6</v>
      </c>
      <c r="K65" s="28">
        <f ca="1">Source!R35</f>
        <v>23.59</v>
      </c>
      <c r="L65" s="27"/>
      <c r="R65">
        <f>H65</f>
        <v>0.7</v>
      </c>
    </row>
    <row r="66" spans="1:26" ht="14.25">
      <c r="A66" s="23"/>
      <c r="B66" s="23"/>
      <c r="C66" s="24" t="s">
        <v>38</v>
      </c>
      <c r="D66" s="25"/>
      <c r="E66" s="25"/>
      <c r="F66" s="26">
        <f ca="1">Source!AL35</f>
        <v>66.36</v>
      </c>
      <c r="G66" s="25" t="str">
        <f ca="1">IF(Source!DD35&lt;&gt;"",Source!DD35," ")</f>
        <v xml:space="preserve"> </v>
      </c>
      <c r="H66" s="27">
        <f ca="1">ROUND(Source!AC35*Source!I35,2)</f>
        <v>13.27</v>
      </c>
      <c r="I66" s="25"/>
      <c r="J66" s="25">
        <f ca="1">IF(Source!BC35&lt;&gt;0,Source!BC35,1)</f>
        <v>11.37</v>
      </c>
      <c r="K66" s="27">
        <f ca="1">Source!P35</f>
        <v>150.9</v>
      </c>
      <c r="L66" s="27"/>
    </row>
    <row r="67" spans="1:26" ht="14.25">
      <c r="A67" s="23"/>
      <c r="B67" s="23"/>
      <c r="C67" s="24" t="s">
        <v>39</v>
      </c>
      <c r="D67" s="25" t="s">
        <v>40</v>
      </c>
      <c r="E67" s="25">
        <f ca="1">Source!BZ35</f>
        <v>74</v>
      </c>
      <c r="F67" s="26"/>
      <c r="G67" s="25"/>
      <c r="H67" s="27">
        <f ca="1">SUM(S62:S69)</f>
        <v>94.45</v>
      </c>
      <c r="I67" s="25"/>
      <c r="J67" s="24">
        <f ca="1">Source!AT35</f>
        <v>74</v>
      </c>
      <c r="K67" s="27">
        <f ca="1">SUM(T62:T69)</f>
        <v>3173.79</v>
      </c>
      <c r="L67" s="27"/>
    </row>
    <row r="68" spans="1:26" ht="14.25">
      <c r="A68" s="23"/>
      <c r="B68" s="23"/>
      <c r="C68" s="24" t="s">
        <v>41</v>
      </c>
      <c r="D68" s="25" t="s">
        <v>40</v>
      </c>
      <c r="E68" s="25">
        <f ca="1">Source!CA35</f>
        <v>50</v>
      </c>
      <c r="F68" s="26"/>
      <c r="G68" s="25"/>
      <c r="H68" s="27">
        <f ca="1">SUM(U62:U69)</f>
        <v>63.82</v>
      </c>
      <c r="I68" s="25"/>
      <c r="J68" s="24">
        <f ca="1">Source!AU35</f>
        <v>50</v>
      </c>
      <c r="K68" s="27">
        <f ca="1">SUM(V62:V69)</f>
        <v>2144.46</v>
      </c>
      <c r="L68" s="27"/>
    </row>
    <row r="69" spans="1:26" ht="14.25">
      <c r="A69" s="29"/>
      <c r="B69" s="29"/>
      <c r="C69" s="30" t="s">
        <v>42</v>
      </c>
      <c r="D69" s="31" t="s">
        <v>43</v>
      </c>
      <c r="E69" s="31">
        <f ca="1">Source!AQ35</f>
        <v>76.38</v>
      </c>
      <c r="F69" s="32"/>
      <c r="G69" s="31" t="str">
        <f ca="1">IF(Source!DI35&lt;&gt;"",Source!DI35," ")</f>
        <v xml:space="preserve"> </v>
      </c>
      <c r="H69" s="33"/>
      <c r="I69" s="31"/>
      <c r="J69" s="31"/>
      <c r="K69" s="33"/>
      <c r="L69" s="33">
        <f ca="1">Source!U35</f>
        <v>15.276</v>
      </c>
    </row>
    <row r="70" spans="1:26" ht="15">
      <c r="A70" s="34"/>
      <c r="B70" s="34"/>
      <c r="C70" s="34"/>
      <c r="D70" s="34"/>
      <c r="E70" s="34"/>
      <c r="F70" s="34"/>
      <c r="G70" s="57">
        <f ca="1">H63+H64+H66+H67+H68</f>
        <v>301.67</v>
      </c>
      <c r="H70" s="57"/>
      <c r="I70" s="35"/>
      <c r="J70" s="57">
        <f ca="1">K63+K64+K66+K67+K68</f>
        <v>9769.8299999999981</v>
      </c>
      <c r="K70" s="57"/>
      <c r="L70" s="36">
        <f ca="1">Source!U35</f>
        <v>15.276</v>
      </c>
      <c r="O70">
        <f>G70</f>
        <v>301.67</v>
      </c>
      <c r="P70">
        <f>J70</f>
        <v>9769.8299999999981</v>
      </c>
      <c r="Q70">
        <f>L70</f>
        <v>15.276</v>
      </c>
      <c r="W70">
        <f ca="1">IF(Source!BI35&lt;=1,H63+H64+H66+H67+H68,0)</f>
        <v>301.67</v>
      </c>
      <c r="X70">
        <f ca="1">IF(Source!BI35=2,H63+H64+H66+H67+H68,0)</f>
        <v>0</v>
      </c>
      <c r="Y70">
        <f ca="1">IF(Source!BI35=3,H63+H64+H66+H67+H68,0)</f>
        <v>0</v>
      </c>
      <c r="Z70">
        <f ca="1">IF(Source!BI35=4,H63+H64+H66+H67+H68,0)</f>
        <v>0</v>
      </c>
    </row>
    <row r="71" spans="1:26" ht="42.75">
      <c r="A71" s="23" t="str">
        <f ca="1">IF(Source!E37&lt;&gt;"",Source!E37,"")</f>
        <v>5</v>
      </c>
      <c r="B71" s="23" t="str">
        <f ca="1">IF(Source!F37&lt;&gt;"",Source!F37,"")</f>
        <v>16-02-002-8</v>
      </c>
      <c r="C71" s="24" t="str">
        <f ca="1">IF(Source!G37&lt;&gt;"",Source!G37,"")</f>
        <v>Прокладка трубопроводов водоснабжения из стальных водогазопроводных оцинкованных труб диаметром 80 мм</v>
      </c>
      <c r="D71" s="25" t="str">
        <f ca="1">IF(Source!H37&lt;&gt;"",Source!H37,"")</f>
        <v>100 м трубопровода</v>
      </c>
      <c r="E71" s="25">
        <f ca="1">Source!I37</f>
        <v>0.2</v>
      </c>
      <c r="F71" s="26">
        <f ca="1">Source!AL37+Source!AM37+Source!AO37</f>
        <v>9007.68</v>
      </c>
      <c r="G71" s="25"/>
      <c r="H71" s="27"/>
      <c r="I71" s="25" t="str">
        <f ca="1">IF(Source!BO37&lt;&gt;"",Source!BO37,"")</f>
        <v>16-02-002-8</v>
      </c>
      <c r="J71" s="25"/>
      <c r="K71" s="27"/>
      <c r="L71" s="27"/>
      <c r="S71">
        <f ca="1">ROUND((Source!FX37/100)*((ROUND(Source!AF37*Source!I37,2)+ROUND(Source!AE37*Source!I37,2))),2)</f>
        <v>166.21</v>
      </c>
      <c r="T71">
        <f ca="1">Source!X37</f>
        <v>5584.42</v>
      </c>
      <c r="U71">
        <f ca="1">ROUND((Source!FY37/100)*((ROUND(Source!AF37*Source!I37,2)+ROUND(Source!AE37*Source!I37,2))),2)</f>
        <v>107.78</v>
      </c>
      <c r="V71">
        <f ca="1">Source!Y37</f>
        <v>3621.15</v>
      </c>
    </row>
    <row r="72" spans="1:26" ht="14.25">
      <c r="A72" s="23"/>
      <c r="B72" s="23"/>
      <c r="C72" s="24" t="s">
        <v>35</v>
      </c>
      <c r="D72" s="25"/>
      <c r="E72" s="25"/>
      <c r="F72" s="26">
        <f ca="1">Source!AO37</f>
        <v>560.44000000000005</v>
      </c>
      <c r="G72" s="25" t="str">
        <f ca="1">IF(Source!DG37&lt;&gt;"",Source!DG37," ")</f>
        <v>)*1,15</v>
      </c>
      <c r="H72" s="27">
        <f ca="1">ROUND(Source!AF37*Source!I37,2)</f>
        <v>128.9</v>
      </c>
      <c r="I72" s="25"/>
      <c r="J72" s="25">
        <f ca="1">IF(Source!BA37&lt;&gt;0,Source!BA37,1)</f>
        <v>33.6</v>
      </c>
      <c r="K72" s="27">
        <f ca="1">Source!S37</f>
        <v>4331.08</v>
      </c>
      <c r="L72" s="27"/>
      <c r="R72">
        <f>H72</f>
        <v>128.9</v>
      </c>
    </row>
    <row r="73" spans="1:26" ht="14.25">
      <c r="A73" s="23"/>
      <c r="B73" s="23"/>
      <c r="C73" s="24" t="s">
        <v>36</v>
      </c>
      <c r="D73" s="25"/>
      <c r="E73" s="25"/>
      <c r="F73" s="26">
        <f ca="1">Source!AM37</f>
        <v>131</v>
      </c>
      <c r="G73" s="25" t="str">
        <f ca="1">IF(Source!DE37&lt;&gt;"",Source!DE37," ")</f>
        <v>)*1,25</v>
      </c>
      <c r="H73" s="27">
        <f ca="1">ROUND(Source!AD37*Source!I37,2)</f>
        <v>32.75</v>
      </c>
      <c r="I73" s="25"/>
      <c r="J73" s="25">
        <f ca="1">IF(Source!BB37&lt;&gt;0,Source!BB37,1)</f>
        <v>10.44</v>
      </c>
      <c r="K73" s="27">
        <f ca="1">Source!Q37</f>
        <v>341.91</v>
      </c>
      <c r="L73" s="27"/>
    </row>
    <row r="74" spans="1:26" ht="14.25">
      <c r="A74" s="23"/>
      <c r="B74" s="23"/>
      <c r="C74" s="24" t="s">
        <v>37</v>
      </c>
      <c r="D74" s="25"/>
      <c r="E74" s="25"/>
      <c r="F74" s="26">
        <f ca="1">Source!AN37</f>
        <v>3.78</v>
      </c>
      <c r="G74" s="25" t="str">
        <f ca="1">IF(Source!DF37&lt;&gt;"",Source!DF37," ")</f>
        <v>)*1,25</v>
      </c>
      <c r="H74" s="28">
        <f ca="1">ROUND(Source!AE37*Source!I37,2)</f>
        <v>0.95</v>
      </c>
      <c r="I74" s="25"/>
      <c r="J74" s="25">
        <f ca="1">IF(Source!BS37&lt;&gt;0,Source!BS37,1)</f>
        <v>33.6</v>
      </c>
      <c r="K74" s="28">
        <f ca="1">Source!R37</f>
        <v>31.75</v>
      </c>
      <c r="L74" s="27"/>
      <c r="R74">
        <f>H74</f>
        <v>0.95</v>
      </c>
    </row>
    <row r="75" spans="1:26" ht="14.25">
      <c r="A75" s="23"/>
      <c r="B75" s="23"/>
      <c r="C75" s="24" t="s">
        <v>38</v>
      </c>
      <c r="D75" s="25"/>
      <c r="E75" s="25"/>
      <c r="F75" s="26">
        <f ca="1">Source!AL37</f>
        <v>8316.24</v>
      </c>
      <c r="G75" s="25" t="str">
        <f ca="1">IF(Source!DD37&lt;&gt;"",Source!DD37," ")</f>
        <v xml:space="preserve"> </v>
      </c>
      <c r="H75" s="27">
        <f ca="1">ROUND(Source!AC37*Source!I37,2)</f>
        <v>1663.25</v>
      </c>
      <c r="I75" s="25"/>
      <c r="J75" s="25">
        <f ca="1">IF(Source!BC37&lt;&gt;0,Source!BC37,1)</f>
        <v>6.72</v>
      </c>
      <c r="K75" s="27">
        <f ca="1">Source!P37</f>
        <v>11177.03</v>
      </c>
      <c r="L75" s="27"/>
    </row>
    <row r="76" spans="1:26" ht="14.25">
      <c r="A76" s="23"/>
      <c r="B76" s="23"/>
      <c r="C76" s="24" t="s">
        <v>39</v>
      </c>
      <c r="D76" s="25" t="s">
        <v>40</v>
      </c>
      <c r="E76" s="25">
        <f ca="1">Source!BZ37</f>
        <v>128</v>
      </c>
      <c r="F76" s="26"/>
      <c r="G76" s="25"/>
      <c r="H76" s="27">
        <f ca="1">SUM(S71:S80)</f>
        <v>166.21</v>
      </c>
      <c r="I76" s="25"/>
      <c r="J76" s="24">
        <f ca="1">Source!AT37</f>
        <v>128</v>
      </c>
      <c r="K76" s="27">
        <f ca="1">SUM(T71:T80)</f>
        <v>5584.42</v>
      </c>
      <c r="L76" s="27"/>
    </row>
    <row r="77" spans="1:26" ht="14.25">
      <c r="A77" s="23"/>
      <c r="B77" s="23"/>
      <c r="C77" s="24" t="s">
        <v>41</v>
      </c>
      <c r="D77" s="25" t="s">
        <v>40</v>
      </c>
      <c r="E77" s="25">
        <f ca="1">Source!CA37</f>
        <v>83</v>
      </c>
      <c r="F77" s="26"/>
      <c r="G77" s="25"/>
      <c r="H77" s="27">
        <f ca="1">SUM(U71:U80)</f>
        <v>107.78</v>
      </c>
      <c r="I77" s="25"/>
      <c r="J77" s="24">
        <f ca="1">Source!AU37</f>
        <v>83</v>
      </c>
      <c r="K77" s="27">
        <f ca="1">SUM(V71:V80)</f>
        <v>3621.15</v>
      </c>
      <c r="L77" s="27"/>
    </row>
    <row r="78" spans="1:26" ht="14.25">
      <c r="A78" s="23"/>
      <c r="B78" s="23"/>
      <c r="C78" s="24" t="s">
        <v>42</v>
      </c>
      <c r="D78" s="25" t="s">
        <v>43</v>
      </c>
      <c r="E78" s="25">
        <f ca="1">Source!AQ37</f>
        <v>61.05</v>
      </c>
      <c r="F78" s="26"/>
      <c r="G78" s="25" t="str">
        <f ca="1">IF(Source!DI37&lt;&gt;"",Source!DI37," ")</f>
        <v>)*1,15</v>
      </c>
      <c r="H78" s="27"/>
      <c r="I78" s="25"/>
      <c r="J78" s="25"/>
      <c r="K78" s="27"/>
      <c r="L78" s="27">
        <f ca="1">Source!U37</f>
        <v>14.041499999999999</v>
      </c>
    </row>
    <row r="79" spans="1:26" ht="71.25">
      <c r="A79" s="23" t="str">
        <f ca="1">IF(Source!E39&lt;&gt;"",Source!E39,"")</f>
        <v>5,1</v>
      </c>
      <c r="B79" s="23" t="str">
        <f ca="1">IF(Source!F39&lt;&gt;"",Source!F39,"")</f>
        <v>302-0894</v>
      </c>
      <c r="C79" s="24" t="str">
        <f ca="1">IF(Source!G39&lt;&gt;"",Source!G39,"")</f>
        <v>Узлы укрупненные монтажные (трубопроводы) из стальных водогазопроводных оцинкованных труб с гильзами для водоснабжения диаметром 80 мм</v>
      </c>
      <c r="D79" s="25" t="str">
        <f ca="1">IF(Source!H39&lt;&gt;"",Source!H39,"")</f>
        <v>м</v>
      </c>
      <c r="E79" s="25">
        <f ca="1">Source!I39</f>
        <v>-20</v>
      </c>
      <c r="F79" s="26">
        <f ca="1">Source!AL39+Source!AM39+Source!AO39</f>
        <v>82.15</v>
      </c>
      <c r="G79" s="25"/>
      <c r="H79" s="27">
        <f ca="1">ROUND(Source!AC39*Source!I39,2)+ROUND(Source!AD39*Source!I39,2)+ROUND(Source!AF39*Source!I39,2)</f>
        <v>-1643</v>
      </c>
      <c r="I79" s="25"/>
      <c r="J79" s="25">
        <f ca="1">IF(Source!BC39&lt;&gt;0,Source!BC39,1)</f>
        <v>6.68</v>
      </c>
      <c r="K79" s="27">
        <f ca="1">Source!O39</f>
        <v>-10975.24</v>
      </c>
      <c r="L79" s="27"/>
      <c r="S79">
        <f ca="1">ROUND((Source!FX39/100)*((ROUND(Source!AF39*Source!I39,2)+ROUND(Source!AE39*Source!I39,2))),2)</f>
        <v>0</v>
      </c>
      <c r="T79">
        <f ca="1">Source!X39</f>
        <v>0</v>
      </c>
      <c r="U79">
        <f ca="1">ROUND((Source!FY39/100)*((ROUND(Source!AF39*Source!I39,2)+ROUND(Source!AE39*Source!I39,2))),2)</f>
        <v>0</v>
      </c>
      <c r="V79">
        <f ca="1">Source!Y39</f>
        <v>0</v>
      </c>
      <c r="W79">
        <f ca="1">IF(Source!BI39&lt;=1,H79,0)</f>
        <v>-1643</v>
      </c>
      <c r="X79">
        <f ca="1">IF(Source!BI39=2,H79,0)</f>
        <v>0</v>
      </c>
      <c r="Y79">
        <f ca="1">IF(Source!BI39=3,H79,0)</f>
        <v>0</v>
      </c>
      <c r="Z79">
        <f ca="1">IF(Source!BI39=4,H79,0)</f>
        <v>0</v>
      </c>
    </row>
    <row r="80" spans="1:26" ht="28.5">
      <c r="A80" s="29" t="str">
        <f ca="1">IF(Source!E41&lt;&gt;"",Source!E41,"")</f>
        <v>5,2</v>
      </c>
      <c r="B80" s="29" t="str">
        <f ca="1">IF(Source!F41&lt;&gt;"",Source!F41,"")</f>
        <v>Цена поставщика</v>
      </c>
      <c r="C80" s="30" t="s">
        <v>45</v>
      </c>
      <c r="D80" s="31" t="str">
        <f ca="1">IF(Source!H41&lt;&gt;"",Source!H41,"")</f>
        <v>м</v>
      </c>
      <c r="E80" s="31">
        <f ca="1">Source!I41</f>
        <v>20</v>
      </c>
      <c r="F80" s="32">
        <f ca="1">Source!AL41+Source!AM41+Source!AO41</f>
        <v>1431.67</v>
      </c>
      <c r="G80" s="31"/>
      <c r="H80" s="33">
        <f ca="1">ROUND(Source!AC41*Source!I41,2)+ROUND(Source!AD41*Source!I41,2)+ROUND(Source!AF41*Source!I41,2)</f>
        <v>28633.4</v>
      </c>
      <c r="I80" s="31"/>
      <c r="J80" s="31">
        <f ca="1">IF(Source!BC41&lt;&gt;0,Source!BC41,1)</f>
        <v>1</v>
      </c>
      <c r="K80" s="33">
        <f ca="1">Source!O41</f>
        <v>28633.4</v>
      </c>
      <c r="L80" s="33"/>
      <c r="S80">
        <f ca="1">ROUND((Source!FX41/100)*((ROUND(Source!AF41*Source!I41,2)+ROUND(Source!AE41*Source!I41,2))),2)</f>
        <v>0</v>
      </c>
      <c r="T80">
        <f ca="1">Source!X41</f>
        <v>0</v>
      </c>
      <c r="U80">
        <f ca="1">ROUND((Source!FY41/100)*((ROUND(Source!AF41*Source!I41,2)+ROUND(Source!AE41*Source!I41,2))),2)</f>
        <v>0</v>
      </c>
      <c r="V80">
        <f ca="1">Source!Y41</f>
        <v>0</v>
      </c>
      <c r="W80">
        <f ca="1">IF(Source!BI41&lt;=1,H80,0)</f>
        <v>28633.4</v>
      </c>
      <c r="X80">
        <f ca="1">IF(Source!BI41=2,H80,0)</f>
        <v>0</v>
      </c>
      <c r="Y80">
        <f ca="1">IF(Source!BI41=3,H80,0)</f>
        <v>0</v>
      </c>
      <c r="Z80">
        <f ca="1">IF(Source!BI41=4,H80,0)</f>
        <v>0</v>
      </c>
    </row>
    <row r="81" spans="1:26" ht="15">
      <c r="A81" s="34"/>
      <c r="B81" s="34"/>
      <c r="C81" s="34"/>
      <c r="D81" s="34"/>
      <c r="E81" s="34"/>
      <c r="F81" s="34"/>
      <c r="G81" s="57">
        <f ca="1">H72+H73+H75+H76+H77+SUM(H79:H80)</f>
        <v>29089.29</v>
      </c>
      <c r="H81" s="57"/>
      <c r="I81" s="35"/>
      <c r="J81" s="57">
        <f ca="1">K72+K73+K75+K76+K77+SUM(K79:K80)</f>
        <v>42713.750000000007</v>
      </c>
      <c r="K81" s="57"/>
      <c r="L81" s="36">
        <f ca="1">Source!U37</f>
        <v>14.041499999999999</v>
      </c>
      <c r="O81">
        <f>G81</f>
        <v>29089.29</v>
      </c>
      <c r="P81">
        <f>J81</f>
        <v>42713.750000000007</v>
      </c>
      <c r="Q81">
        <f>L81</f>
        <v>14.041499999999999</v>
      </c>
      <c r="W81">
        <f ca="1">IF(Source!BI37&lt;=1,H72+H73+H75+H76+H77,0)</f>
        <v>2098.8900000000003</v>
      </c>
      <c r="X81">
        <f ca="1">IF(Source!BI37=2,H72+H73+H75+H76+H77,0)</f>
        <v>0</v>
      </c>
      <c r="Y81">
        <f ca="1">IF(Source!BI37=3,H72+H73+H75+H76+H77,0)</f>
        <v>0</v>
      </c>
      <c r="Z81">
        <f ca="1">IF(Source!BI37=4,H72+H73+H75+H76+H77,0)</f>
        <v>0</v>
      </c>
    </row>
    <row r="82" spans="1:26" ht="42.75">
      <c r="A82" s="23" t="str">
        <f ca="1">IF(Source!E43&lt;&gt;"",Source!E43,"")</f>
        <v>6</v>
      </c>
      <c r="B82" s="23" t="str">
        <f ca="1">IF(Source!F43&lt;&gt;"",Source!F43,"")</f>
        <v>16-07-005-2</v>
      </c>
      <c r="C82" s="24" t="str">
        <f ca="1">IF(Source!G43&lt;&gt;"",Source!G43,"")</f>
        <v>Гидравлическое испытание трубопроводов систем отопления, водопровода и горячего водоснабжения диаметром до 100 мм</v>
      </c>
      <c r="D82" s="25" t="str">
        <f ca="1">IF(Source!H43&lt;&gt;"",Source!H43,"")</f>
        <v>100 м трубопровода</v>
      </c>
      <c r="E82" s="25">
        <f ca="1">Source!I43</f>
        <v>0.2</v>
      </c>
      <c r="F82" s="26">
        <f ca="1">Source!AL43+Source!AM43+Source!AO43</f>
        <v>113.94</v>
      </c>
      <c r="G82" s="25"/>
      <c r="H82" s="27"/>
      <c r="I82" s="25" t="str">
        <f ca="1">IF(Source!BO43&lt;&gt;"",Source!BO43,"")</f>
        <v>16-07-005-2</v>
      </c>
      <c r="J82" s="25"/>
      <c r="K82" s="27"/>
      <c r="L82" s="27"/>
      <c r="S82">
        <f ca="1">ROUND((Source!FX43/100)*((ROUND(Source!AF43*Source!I43,2)+ROUND(Source!AE43*Source!I43,2))),2)</f>
        <v>17.16</v>
      </c>
      <c r="T82">
        <f ca="1">Source!X43</f>
        <v>576.9</v>
      </c>
      <c r="U82">
        <f ca="1">ROUND((Source!FY43/100)*((ROUND(Source!AF43*Source!I43,2)+ROUND(Source!AE43*Source!I43,2))),2)</f>
        <v>11.13</v>
      </c>
      <c r="V82">
        <f ca="1">Source!Y43</f>
        <v>374.08</v>
      </c>
    </row>
    <row r="83" spans="1:26" ht="14.25">
      <c r="A83" s="23"/>
      <c r="B83" s="23"/>
      <c r="C83" s="24" t="s">
        <v>35</v>
      </c>
      <c r="D83" s="25"/>
      <c r="E83" s="25"/>
      <c r="F83" s="26">
        <f ca="1">Source!AO43</f>
        <v>58.32</v>
      </c>
      <c r="G83" s="25" t="str">
        <f ca="1">IF(Source!DG43&lt;&gt;"",Source!DG43," ")</f>
        <v>)*1,15</v>
      </c>
      <c r="H83" s="27">
        <f ca="1">ROUND(Source!AF43*Source!I43,2)</f>
        <v>13.41</v>
      </c>
      <c r="I83" s="25"/>
      <c r="J83" s="25">
        <f ca="1">IF(Source!BA43&lt;&gt;0,Source!BA43,1)</f>
        <v>33.6</v>
      </c>
      <c r="K83" s="27">
        <f ca="1">Source!S43</f>
        <v>450.7</v>
      </c>
      <c r="L83" s="27"/>
      <c r="R83">
        <f>H83</f>
        <v>13.41</v>
      </c>
    </row>
    <row r="84" spans="1:26" ht="14.25">
      <c r="A84" s="23"/>
      <c r="B84" s="23"/>
      <c r="C84" s="24" t="s">
        <v>36</v>
      </c>
      <c r="D84" s="25"/>
      <c r="E84" s="25"/>
      <c r="F84" s="26">
        <f ca="1">Source!AM43</f>
        <v>44.51</v>
      </c>
      <c r="G84" s="25" t="str">
        <f ca="1">IF(Source!DE43&lt;&gt;"",Source!DE43," ")</f>
        <v>)*1,25</v>
      </c>
      <c r="H84" s="27">
        <f ca="1">ROUND(Source!AD43*Source!I43,2)</f>
        <v>11.13</v>
      </c>
      <c r="I84" s="25"/>
      <c r="J84" s="25">
        <f ca="1">IF(Source!BB43&lt;&gt;0,Source!BB43,1)</f>
        <v>5.22</v>
      </c>
      <c r="K84" s="27">
        <f ca="1">Source!Q43</f>
        <v>58.09</v>
      </c>
      <c r="L84" s="27"/>
    </row>
    <row r="85" spans="1:26" ht="14.25">
      <c r="A85" s="23"/>
      <c r="B85" s="23"/>
      <c r="C85" s="24" t="s">
        <v>38</v>
      </c>
      <c r="D85" s="25"/>
      <c r="E85" s="25"/>
      <c r="F85" s="26">
        <f ca="1">Source!AL43</f>
        <v>11.11</v>
      </c>
      <c r="G85" s="25" t="str">
        <f ca="1">IF(Source!DD43&lt;&gt;"",Source!DD43," ")</f>
        <v xml:space="preserve"> </v>
      </c>
      <c r="H85" s="27">
        <f ca="1">ROUND(Source!AC43*Source!I43,2)</f>
        <v>2.2200000000000002</v>
      </c>
      <c r="I85" s="25"/>
      <c r="J85" s="25">
        <f ca="1">IF(Source!BC43&lt;&gt;0,Source!BC43,1)</f>
        <v>8.09</v>
      </c>
      <c r="K85" s="27">
        <f ca="1">Source!P43</f>
        <v>17.98</v>
      </c>
      <c r="L85" s="27"/>
    </row>
    <row r="86" spans="1:26" ht="14.25">
      <c r="A86" s="23"/>
      <c r="B86" s="23"/>
      <c r="C86" s="24" t="s">
        <v>39</v>
      </c>
      <c r="D86" s="25" t="s">
        <v>40</v>
      </c>
      <c r="E86" s="25">
        <f ca="1">Source!BZ43</f>
        <v>128</v>
      </c>
      <c r="F86" s="26"/>
      <c r="G86" s="25"/>
      <c r="H86" s="27">
        <f ca="1">SUM(S82:S88)</f>
        <v>17.16</v>
      </c>
      <c r="I86" s="25"/>
      <c r="J86" s="24">
        <f ca="1">Source!AT43</f>
        <v>128</v>
      </c>
      <c r="K86" s="27">
        <f ca="1">SUM(T82:T88)</f>
        <v>576.9</v>
      </c>
      <c r="L86" s="27"/>
    </row>
    <row r="87" spans="1:26" ht="14.25">
      <c r="A87" s="23"/>
      <c r="B87" s="23"/>
      <c r="C87" s="24" t="s">
        <v>41</v>
      </c>
      <c r="D87" s="25" t="s">
        <v>40</v>
      </c>
      <c r="E87" s="25">
        <f ca="1">Source!CA43</f>
        <v>83</v>
      </c>
      <c r="F87" s="26"/>
      <c r="G87" s="25"/>
      <c r="H87" s="27">
        <f ca="1">SUM(U82:U88)</f>
        <v>11.13</v>
      </c>
      <c r="I87" s="25"/>
      <c r="J87" s="24">
        <f ca="1">Source!AU43</f>
        <v>83</v>
      </c>
      <c r="K87" s="27">
        <f ca="1">SUM(V82:V88)</f>
        <v>374.08</v>
      </c>
      <c r="L87" s="27"/>
    </row>
    <row r="88" spans="1:26" ht="14.25">
      <c r="A88" s="29"/>
      <c r="B88" s="29"/>
      <c r="C88" s="30" t="s">
        <v>42</v>
      </c>
      <c r="D88" s="31" t="s">
        <v>43</v>
      </c>
      <c r="E88" s="31">
        <f ca="1">Source!AQ43</f>
        <v>5.01</v>
      </c>
      <c r="F88" s="32"/>
      <c r="G88" s="31" t="str">
        <f ca="1">IF(Source!DI43&lt;&gt;"",Source!DI43," ")</f>
        <v>)*1,15</v>
      </c>
      <c r="H88" s="33"/>
      <c r="I88" s="31"/>
      <c r="J88" s="31"/>
      <c r="K88" s="33"/>
      <c r="L88" s="33">
        <f ca="1">Source!U43</f>
        <v>1.1522999999999999</v>
      </c>
    </row>
    <row r="89" spans="1:26" ht="15">
      <c r="A89" s="34"/>
      <c r="B89" s="34"/>
      <c r="C89" s="34"/>
      <c r="D89" s="34"/>
      <c r="E89" s="34"/>
      <c r="F89" s="34"/>
      <c r="G89" s="57">
        <f ca="1">H83+H84+H85+H86+H87</f>
        <v>55.050000000000004</v>
      </c>
      <c r="H89" s="57"/>
      <c r="I89" s="35"/>
      <c r="J89" s="57">
        <f ca="1">K83+K84+K85+K86+K87</f>
        <v>1477.75</v>
      </c>
      <c r="K89" s="57"/>
      <c r="L89" s="36">
        <f ca="1">Source!U43</f>
        <v>1.1522999999999999</v>
      </c>
      <c r="O89">
        <f>G89</f>
        <v>55.050000000000004</v>
      </c>
      <c r="P89">
        <f>J89</f>
        <v>1477.75</v>
      </c>
      <c r="Q89">
        <f>L89</f>
        <v>1.1522999999999999</v>
      </c>
      <c r="W89">
        <f ca="1">IF(Source!BI43&lt;=1,H83+H84+H85+H86+H87,0)</f>
        <v>55.050000000000004</v>
      </c>
      <c r="X89">
        <f ca="1">IF(Source!BI43=2,H83+H84+H85+H86+H87,0)</f>
        <v>0</v>
      </c>
      <c r="Y89">
        <f ca="1">IF(Source!BI43=3,H83+H84+H85+H86+H87,0)</f>
        <v>0</v>
      </c>
      <c r="Z89">
        <f ca="1">IF(Source!BI43=4,H83+H84+H85+H86+H87,0)</f>
        <v>0</v>
      </c>
    </row>
    <row r="90" spans="1:26" ht="42.75">
      <c r="A90" s="23" t="str">
        <f ca="1">IF(Source!E45&lt;&gt;"",Source!E45,"")</f>
        <v>7</v>
      </c>
      <c r="B90" s="23" t="str">
        <f ca="1">IF(Source!F45&lt;&gt;"",Source!F45,"")</f>
        <v>16-02-002-6</v>
      </c>
      <c r="C90" s="24" t="str">
        <f ca="1">IF(Source!G45&lt;&gt;"",Source!G45,"")</f>
        <v>Прокладка трубопроводов водоснабжения из стальных водогазопроводных оцинкованных труб диаметром 50 мм</v>
      </c>
      <c r="D90" s="25" t="str">
        <f ca="1">IF(Source!H45&lt;&gt;"",Source!H45,"")</f>
        <v>100 м трубопровода</v>
      </c>
      <c r="E90" s="25">
        <f ca="1">Source!I45</f>
        <v>0.05</v>
      </c>
      <c r="F90" s="26">
        <f ca="1">Source!AL45+Source!AM45+Source!AO45</f>
        <v>6640.41</v>
      </c>
      <c r="G90" s="25"/>
      <c r="H90" s="27"/>
      <c r="I90" s="25" t="str">
        <f ca="1">IF(Source!BO45&lt;&gt;"",Source!BO45,"")</f>
        <v>16-02-002-6</v>
      </c>
      <c r="J90" s="25"/>
      <c r="K90" s="27"/>
      <c r="L90" s="27"/>
      <c r="S90">
        <f ca="1">ROUND((Source!FX45/100)*((ROUND(Source!AF45*Source!I45,2)+ROUND(Source!AE45*Source!I45,2))),2)</f>
        <v>33.96</v>
      </c>
      <c r="T90">
        <f ca="1">Source!X45</f>
        <v>1140.74</v>
      </c>
      <c r="U90">
        <f ca="1">ROUND((Source!FY45/100)*((ROUND(Source!AF45*Source!I45,2)+ROUND(Source!AE45*Source!I45,2))),2)</f>
        <v>22.02</v>
      </c>
      <c r="V90">
        <f ca="1">Source!Y45</f>
        <v>739.7</v>
      </c>
    </row>
    <row r="91" spans="1:26" ht="14.25">
      <c r="A91" s="23"/>
      <c r="B91" s="23"/>
      <c r="C91" s="24" t="s">
        <v>35</v>
      </c>
      <c r="D91" s="25"/>
      <c r="E91" s="25"/>
      <c r="F91" s="26">
        <f ca="1">Source!AO45</f>
        <v>458.2</v>
      </c>
      <c r="G91" s="25" t="str">
        <f ca="1">IF(Source!DG45&lt;&gt;"",Source!DG45," ")</f>
        <v>)*1,15</v>
      </c>
      <c r="H91" s="27">
        <f ca="1">ROUND(Source!AF45*Source!I45,2)</f>
        <v>26.35</v>
      </c>
      <c r="I91" s="25"/>
      <c r="J91" s="25">
        <f ca="1">IF(Source!BA45&lt;&gt;0,Source!BA45,1)</f>
        <v>33.6</v>
      </c>
      <c r="K91" s="27">
        <f ca="1">Source!S45</f>
        <v>885.24</v>
      </c>
      <c r="L91" s="27"/>
      <c r="R91">
        <f>H91</f>
        <v>26.35</v>
      </c>
    </row>
    <row r="92" spans="1:26" ht="14.25">
      <c r="A92" s="23"/>
      <c r="B92" s="23"/>
      <c r="C92" s="24" t="s">
        <v>36</v>
      </c>
      <c r="D92" s="25"/>
      <c r="E92" s="25"/>
      <c r="F92" s="26">
        <f ca="1">Source!AM45</f>
        <v>98.14</v>
      </c>
      <c r="G92" s="25" t="str">
        <f ca="1">IF(Source!DE45&lt;&gt;"",Source!DE45," ")</f>
        <v>)*1,25</v>
      </c>
      <c r="H92" s="27">
        <f ca="1">ROUND(Source!AD45*Source!I45,2)</f>
        <v>6.13</v>
      </c>
      <c r="I92" s="25"/>
      <c r="J92" s="25">
        <f ca="1">IF(Source!BB45&lt;&gt;0,Source!BB45,1)</f>
        <v>10.49</v>
      </c>
      <c r="K92" s="27">
        <f ca="1">Source!Q45</f>
        <v>64.34</v>
      </c>
      <c r="L92" s="27"/>
    </row>
    <row r="93" spans="1:26" ht="14.25">
      <c r="A93" s="23"/>
      <c r="B93" s="23"/>
      <c r="C93" s="24" t="s">
        <v>37</v>
      </c>
      <c r="D93" s="25"/>
      <c r="E93" s="25"/>
      <c r="F93" s="26">
        <f ca="1">Source!AN45</f>
        <v>2.84</v>
      </c>
      <c r="G93" s="25" t="str">
        <f ca="1">IF(Source!DF45&lt;&gt;"",Source!DF45," ")</f>
        <v>)*1,25</v>
      </c>
      <c r="H93" s="28">
        <f ca="1">ROUND(Source!AE45*Source!I45,2)</f>
        <v>0.18</v>
      </c>
      <c r="I93" s="25"/>
      <c r="J93" s="25">
        <f ca="1">IF(Source!BS45&lt;&gt;0,Source!BS45,1)</f>
        <v>33.6</v>
      </c>
      <c r="K93" s="28">
        <f ca="1">Source!R45</f>
        <v>5.96</v>
      </c>
      <c r="L93" s="27"/>
      <c r="R93">
        <f>H93</f>
        <v>0.18</v>
      </c>
    </row>
    <row r="94" spans="1:26" ht="14.25">
      <c r="A94" s="23"/>
      <c r="B94" s="23"/>
      <c r="C94" s="24" t="s">
        <v>38</v>
      </c>
      <c r="D94" s="25"/>
      <c r="E94" s="25"/>
      <c r="F94" s="26">
        <f ca="1">Source!AL45</f>
        <v>6084.07</v>
      </c>
      <c r="G94" s="25" t="str">
        <f ca="1">IF(Source!DD45&lt;&gt;"",Source!DD45," ")</f>
        <v xml:space="preserve"> </v>
      </c>
      <c r="H94" s="27">
        <f ca="1">ROUND(Source!AC45*Source!I45,2)</f>
        <v>304.2</v>
      </c>
      <c r="I94" s="25"/>
      <c r="J94" s="25">
        <f ca="1">IF(Source!BC45&lt;&gt;0,Source!BC45,1)</f>
        <v>8.32</v>
      </c>
      <c r="K94" s="27">
        <f ca="1">Source!P45</f>
        <v>2530.9699999999998</v>
      </c>
      <c r="L94" s="27"/>
    </row>
    <row r="95" spans="1:26" ht="14.25">
      <c r="A95" s="23"/>
      <c r="B95" s="23"/>
      <c r="C95" s="24" t="s">
        <v>39</v>
      </c>
      <c r="D95" s="25" t="s">
        <v>40</v>
      </c>
      <c r="E95" s="25">
        <f ca="1">Source!BZ45</f>
        <v>128</v>
      </c>
      <c r="F95" s="26"/>
      <c r="G95" s="25"/>
      <c r="H95" s="27">
        <f ca="1">SUM(S90:S100)</f>
        <v>33.96</v>
      </c>
      <c r="I95" s="25"/>
      <c r="J95" s="24">
        <f ca="1">Source!AT45</f>
        <v>128</v>
      </c>
      <c r="K95" s="27">
        <f ca="1">SUM(T90:T100)</f>
        <v>1140.74</v>
      </c>
      <c r="L95" s="27"/>
    </row>
    <row r="96" spans="1:26" ht="14.25">
      <c r="A96" s="23"/>
      <c r="B96" s="23"/>
      <c r="C96" s="24" t="s">
        <v>41</v>
      </c>
      <c r="D96" s="25" t="s">
        <v>40</v>
      </c>
      <c r="E96" s="25">
        <f ca="1">Source!CA45</f>
        <v>83</v>
      </c>
      <c r="F96" s="26"/>
      <c r="G96" s="25"/>
      <c r="H96" s="27">
        <f ca="1">SUM(U90:U100)</f>
        <v>22.02</v>
      </c>
      <c r="I96" s="25"/>
      <c r="J96" s="24">
        <f ca="1">Source!AU45</f>
        <v>83</v>
      </c>
      <c r="K96" s="27">
        <f ca="1">SUM(V90:V100)</f>
        <v>739.7</v>
      </c>
      <c r="L96" s="27"/>
    </row>
    <row r="97" spans="1:26" ht="14.25">
      <c r="A97" s="23"/>
      <c r="B97" s="23"/>
      <c r="C97" s="24" t="s">
        <v>42</v>
      </c>
      <c r="D97" s="25" t="s">
        <v>43</v>
      </c>
      <c r="E97" s="25">
        <f ca="1">Source!AQ45</f>
        <v>47.63</v>
      </c>
      <c r="F97" s="26"/>
      <c r="G97" s="25" t="str">
        <f ca="1">IF(Source!DI45&lt;&gt;"",Source!DI45," ")</f>
        <v>)*1,15</v>
      </c>
      <c r="H97" s="27"/>
      <c r="I97" s="25"/>
      <c r="J97" s="25"/>
      <c r="K97" s="27"/>
      <c r="L97" s="27">
        <f ca="1">Source!U45</f>
        <v>2.7387250000000001</v>
      </c>
    </row>
    <row r="98" spans="1:26" ht="71.25">
      <c r="A98" s="23" t="str">
        <f ca="1">IF(Source!E47&lt;&gt;"",Source!E47,"")</f>
        <v>7,1</v>
      </c>
      <c r="B98" s="23" t="str">
        <f ca="1">IF(Source!F47&lt;&gt;"",Source!F47,"")</f>
        <v>302-0892</v>
      </c>
      <c r="C98" s="24" t="str">
        <f ca="1">IF(Source!G47&lt;&gt;"",Source!G47,"")</f>
        <v>Узлы укрупненные монтажные (трубопроводы) из стальных водогазопроводных оцинкованных труб с гильзами для водоснабжения диаметром 50 мм</v>
      </c>
      <c r="D98" s="25" t="str">
        <f ca="1">IF(Source!H47&lt;&gt;"",Source!H47,"")</f>
        <v>м</v>
      </c>
      <c r="E98" s="25">
        <f ca="1">Source!I47</f>
        <v>-5</v>
      </c>
      <c r="F98" s="26">
        <f ca="1">Source!AL47+Source!AM47+Source!AO47</f>
        <v>60.36</v>
      </c>
      <c r="G98" s="25"/>
      <c r="H98" s="27">
        <f ca="1">ROUND(Source!AC47*Source!I47,2)+ROUND(Source!AD47*Source!I47,2)+ROUND(Source!AF47*Source!I47,2)</f>
        <v>-301.8</v>
      </c>
      <c r="I98" s="25"/>
      <c r="J98" s="25">
        <f ca="1">IF(Source!BC47&lt;&gt;0,Source!BC47,1)</f>
        <v>8.33</v>
      </c>
      <c r="K98" s="27">
        <f ca="1">Source!O47</f>
        <v>-2513.9899999999998</v>
      </c>
      <c r="L98" s="27"/>
      <c r="S98">
        <f ca="1">ROUND((Source!FX47/100)*((ROUND(Source!AF47*Source!I47,2)+ROUND(Source!AE47*Source!I47,2))),2)</f>
        <v>0</v>
      </c>
      <c r="T98">
        <f ca="1">Source!X47</f>
        <v>0</v>
      </c>
      <c r="U98">
        <f ca="1">ROUND((Source!FY47/100)*((ROUND(Source!AF47*Source!I47,2)+ROUND(Source!AE47*Source!I47,2))),2)</f>
        <v>0</v>
      </c>
      <c r="V98">
        <f ca="1">Source!Y47</f>
        <v>0</v>
      </c>
      <c r="W98">
        <f ca="1">IF(Source!BI47&lt;=1,H98,0)</f>
        <v>-301.8</v>
      </c>
      <c r="X98">
        <f ca="1">IF(Source!BI47=2,H98,0)</f>
        <v>0</v>
      </c>
      <c r="Y98">
        <f ca="1">IF(Source!BI47=3,H98,0)</f>
        <v>0</v>
      </c>
      <c r="Z98">
        <f ca="1">IF(Source!BI47=4,H98,0)</f>
        <v>0</v>
      </c>
    </row>
    <row r="99" spans="1:26" ht="28.5">
      <c r="A99" s="23" t="str">
        <f ca="1">IF(Source!E49&lt;&gt;"",Source!E49,"")</f>
        <v>7,2</v>
      </c>
      <c r="B99" s="23" t="str">
        <f ca="1">IF(Source!F49&lt;&gt;"",Source!F49,"")</f>
        <v>Цена поставщика</v>
      </c>
      <c r="C99" s="24" t="s">
        <v>46</v>
      </c>
      <c r="D99" s="25" t="str">
        <f ca="1">IF(Source!H49&lt;&gt;"",Source!H49,"")</f>
        <v>м</v>
      </c>
      <c r="E99" s="25">
        <f ca="1">Source!I49</f>
        <v>5</v>
      </c>
      <c r="F99" s="26">
        <f ca="1">Source!AL49+Source!AM49+Source!AO49</f>
        <v>838.33</v>
      </c>
      <c r="G99" s="25"/>
      <c r="H99" s="27">
        <f ca="1">ROUND(Source!AC49*Source!I49,2)+ROUND(Source!AD49*Source!I49,2)+ROUND(Source!AF49*Source!I49,2)</f>
        <v>4191.6499999999996</v>
      </c>
      <c r="I99" s="25"/>
      <c r="J99" s="25">
        <f ca="1">IF(Source!BC49&lt;&gt;0,Source!BC49,1)</f>
        <v>1</v>
      </c>
      <c r="K99" s="27">
        <f ca="1">Source!O49</f>
        <v>4191.6499999999996</v>
      </c>
      <c r="L99" s="27"/>
      <c r="S99">
        <f ca="1">ROUND((Source!FX49/100)*((ROUND(Source!AF49*Source!I49,2)+ROUND(Source!AE49*Source!I49,2))),2)</f>
        <v>0</v>
      </c>
      <c r="T99">
        <f ca="1">Source!X49</f>
        <v>0</v>
      </c>
      <c r="U99">
        <f ca="1">ROUND((Source!FY49/100)*((ROUND(Source!AF49*Source!I49,2)+ROUND(Source!AE49*Source!I49,2))),2)</f>
        <v>0</v>
      </c>
      <c r="V99">
        <f ca="1">Source!Y49</f>
        <v>0</v>
      </c>
      <c r="W99">
        <f ca="1">IF(Source!BI49&lt;=1,H99,0)</f>
        <v>4191.6499999999996</v>
      </c>
      <c r="X99">
        <f ca="1">IF(Source!BI49=2,H99,0)</f>
        <v>0</v>
      </c>
      <c r="Y99">
        <f ca="1">IF(Source!BI49=3,H99,0)</f>
        <v>0</v>
      </c>
      <c r="Z99">
        <f ca="1">IF(Source!BI49=4,H99,0)</f>
        <v>0</v>
      </c>
    </row>
    <row r="100" spans="1:26" ht="28.5">
      <c r="A100" s="29" t="str">
        <f ca="1">IF(Source!E51&lt;&gt;"",Source!E51,"")</f>
        <v>7,3</v>
      </c>
      <c r="B100" s="29" t="str">
        <f ca="1">IF(Source!F51&lt;&gt;"",Source!F51,"")</f>
        <v>Цена поставщика</v>
      </c>
      <c r="C100" s="30" t="s">
        <v>47</v>
      </c>
      <c r="D100" s="31" t="str">
        <f ca="1">IF(Source!H51&lt;&gt;"",Source!H51,"")</f>
        <v>шт</v>
      </c>
      <c r="E100" s="31">
        <f ca="1">Source!I51</f>
        <v>4</v>
      </c>
      <c r="F100" s="32">
        <f ca="1">Source!AL51+Source!AM51+Source!AO51</f>
        <v>143.33000000000001</v>
      </c>
      <c r="G100" s="31"/>
      <c r="H100" s="33">
        <f ca="1">ROUND(Source!AC51*Source!I51,2)+ROUND(Source!AD51*Source!I51,2)+ROUND(Source!AF51*Source!I51,2)</f>
        <v>573.32000000000005</v>
      </c>
      <c r="I100" s="31"/>
      <c r="J100" s="31">
        <f ca="1">IF(Source!BC51&lt;&gt;0,Source!BC51,1)</f>
        <v>1</v>
      </c>
      <c r="K100" s="33">
        <f ca="1">Source!O51</f>
        <v>573.32000000000005</v>
      </c>
      <c r="L100" s="33"/>
      <c r="S100">
        <f ca="1">ROUND((Source!FX51/100)*((ROUND(Source!AF51*Source!I51,2)+ROUND(Source!AE51*Source!I51,2))),2)</f>
        <v>0</v>
      </c>
      <c r="T100">
        <f ca="1">Source!X51</f>
        <v>0</v>
      </c>
      <c r="U100">
        <f ca="1">ROUND((Source!FY51/100)*((ROUND(Source!AF51*Source!I51,2)+ROUND(Source!AE51*Source!I51,2))),2)</f>
        <v>0</v>
      </c>
      <c r="V100">
        <f ca="1">Source!Y51</f>
        <v>0</v>
      </c>
      <c r="W100">
        <f ca="1">IF(Source!BI51&lt;=1,H100,0)</f>
        <v>573.32000000000005</v>
      </c>
      <c r="X100">
        <f ca="1">IF(Source!BI51=2,H100,0)</f>
        <v>0</v>
      </c>
      <c r="Y100">
        <f ca="1">IF(Source!BI51=3,H100,0)</f>
        <v>0</v>
      </c>
      <c r="Z100">
        <f ca="1">IF(Source!BI51=4,H100,0)</f>
        <v>0</v>
      </c>
    </row>
    <row r="101" spans="1:26" ht="15">
      <c r="A101" s="34"/>
      <c r="B101" s="34"/>
      <c r="C101" s="34"/>
      <c r="D101" s="34"/>
      <c r="E101" s="34"/>
      <c r="F101" s="34"/>
      <c r="G101" s="57">
        <f ca="1">H91+H92+H94+H95+H96+SUM(H98:H100)</f>
        <v>4855.829999999999</v>
      </c>
      <c r="H101" s="57"/>
      <c r="I101" s="35"/>
      <c r="J101" s="57">
        <f ca="1">K91+K92+K94+K95+K96+SUM(K98:K100)</f>
        <v>7611.9699999999993</v>
      </c>
      <c r="K101" s="57"/>
      <c r="L101" s="36">
        <f ca="1">Source!U45</f>
        <v>2.7387250000000001</v>
      </c>
      <c r="O101">
        <f>G101</f>
        <v>4855.829999999999</v>
      </c>
      <c r="P101">
        <f>J101</f>
        <v>7611.9699999999993</v>
      </c>
      <c r="Q101">
        <f>L101</f>
        <v>2.7387250000000001</v>
      </c>
      <c r="W101">
        <f ca="1">IF(Source!BI45&lt;=1,H91+H92+H94+H95+H96,0)</f>
        <v>392.65999999999997</v>
      </c>
      <c r="X101">
        <f ca="1">IF(Source!BI45=2,H91+H92+H94+H95+H96,0)</f>
        <v>0</v>
      </c>
      <c r="Y101">
        <f ca="1">IF(Source!BI45=3,H91+H92+H94+H95+H96,0)</f>
        <v>0</v>
      </c>
      <c r="Z101">
        <f ca="1">IF(Source!BI45=4,H91+H92+H94+H95+H96,0)</f>
        <v>0</v>
      </c>
    </row>
    <row r="102" spans="1:26" ht="28.5">
      <c r="A102" s="23" t="str">
        <f ca="1">IF(Source!E53&lt;&gt;"",Source!E53,"")</f>
        <v>8</v>
      </c>
      <c r="B102" s="23" t="str">
        <f ca="1">IF(Source!F53&lt;&gt;"",Source!F53,"")</f>
        <v>26-01-003-1</v>
      </c>
      <c r="C102" s="16" t="s">
        <v>698</v>
      </c>
      <c r="D102" s="25" t="str">
        <f ca="1">IF(Source!H53&lt;&gt;"",Source!H53,"")</f>
        <v>1 м3 изоляции</v>
      </c>
      <c r="E102" s="25">
        <f ca="1">Source!I53</f>
        <v>9.4199999999999996E-3</v>
      </c>
      <c r="F102" s="26">
        <f ca="1">Source!AL53+Source!AM53+Source!AO53</f>
        <v>2113.98</v>
      </c>
      <c r="G102" s="25"/>
      <c r="H102" s="27"/>
      <c r="I102" s="25" t="str">
        <f ca="1">IF(Source!BO53&lt;&gt;"",Source!BO53,"")</f>
        <v>26-01-003-1</v>
      </c>
      <c r="J102" s="25"/>
      <c r="K102" s="27"/>
      <c r="L102" s="27"/>
      <c r="S102">
        <f ca="1">ROUND((Source!FX53/100)*((ROUND(Source!AF53*Source!I53,2)+ROUND(Source!AE53*Source!I53,2))),2)</f>
        <v>1.87</v>
      </c>
      <c r="T102">
        <f ca="1">Source!X53</f>
        <v>62.82</v>
      </c>
      <c r="U102">
        <f ca="1">ROUND((Source!FY53/100)*((ROUND(Source!AF53*Source!I53,2)+ROUND(Source!AE53*Source!I53,2))),2)</f>
        <v>1.31</v>
      </c>
      <c r="V102">
        <f ca="1">Source!Y53</f>
        <v>43.97</v>
      </c>
    </row>
    <row r="103" spans="1:26" ht="14.25">
      <c r="A103" s="23"/>
      <c r="B103" s="23"/>
      <c r="C103" s="24" t="s">
        <v>35</v>
      </c>
      <c r="D103" s="25"/>
      <c r="E103" s="25"/>
      <c r="F103" s="26">
        <f ca="1">Source!AO53</f>
        <v>172.58</v>
      </c>
      <c r="G103" s="25" t="str">
        <f ca="1">IF(Source!DG53&lt;&gt;"",Source!DG53," ")</f>
        <v>)*1,15</v>
      </c>
      <c r="H103" s="27">
        <f ca="1">ROUND(Source!AF53*Source!I53,2)</f>
        <v>1.87</v>
      </c>
      <c r="I103" s="25"/>
      <c r="J103" s="25">
        <f ca="1">IF(Source!BA53&lt;&gt;0,Source!BA53,1)</f>
        <v>33.6</v>
      </c>
      <c r="K103" s="27">
        <f ca="1">Source!S53</f>
        <v>62.82</v>
      </c>
      <c r="L103" s="27"/>
      <c r="R103">
        <f>H103</f>
        <v>1.87</v>
      </c>
    </row>
    <row r="104" spans="1:26" ht="14.25">
      <c r="A104" s="23"/>
      <c r="B104" s="23"/>
      <c r="C104" s="24" t="s">
        <v>36</v>
      </c>
      <c r="D104" s="25"/>
      <c r="E104" s="25"/>
      <c r="F104" s="26">
        <f ca="1">Source!AM53</f>
        <v>37.42</v>
      </c>
      <c r="G104" s="25" t="str">
        <f ca="1">IF(Source!DE53&lt;&gt;"",Source!DE53," ")</f>
        <v>)*1,25</v>
      </c>
      <c r="H104" s="27">
        <f ca="1">ROUND(Source!AD53*Source!I53,2)</f>
        <v>0.44</v>
      </c>
      <c r="I104" s="25"/>
      <c r="J104" s="25">
        <f ca="1">IF(Source!BB53&lt;&gt;0,Source!BB53,1)</f>
        <v>10.31</v>
      </c>
      <c r="K104" s="27">
        <f ca="1">Source!Q53</f>
        <v>4.54</v>
      </c>
      <c r="L104" s="27"/>
    </row>
    <row r="105" spans="1:26" ht="28.5">
      <c r="A105" s="23"/>
      <c r="B105" s="46" t="s">
        <v>109</v>
      </c>
      <c r="C105" s="16" t="s">
        <v>699</v>
      </c>
      <c r="D105" s="38" t="s">
        <v>106</v>
      </c>
      <c r="E105" s="25">
        <v>5</v>
      </c>
      <c r="F105" s="26">
        <f ca="1">172.5/1.2</f>
        <v>143.75</v>
      </c>
      <c r="G105" s="25" t="str">
        <f ca="1">IF(Source!DD53&lt;&gt;"",Source!DD53," ")</f>
        <v xml:space="preserve"> </v>
      </c>
      <c r="H105" s="27">
        <f ca="1">F105*E105</f>
        <v>718.75</v>
      </c>
      <c r="I105" s="25"/>
      <c r="J105" s="25">
        <v>1</v>
      </c>
      <c r="K105" s="27">
        <f ca="1">H105</f>
        <v>718.75</v>
      </c>
      <c r="L105" s="27"/>
    </row>
    <row r="106" spans="1:26" ht="14.25">
      <c r="A106" s="23"/>
      <c r="B106" s="23"/>
      <c r="C106" s="24" t="s">
        <v>39</v>
      </c>
      <c r="D106" s="25" t="s">
        <v>40</v>
      </c>
      <c r="E106" s="25">
        <f ca="1">Source!BZ53</f>
        <v>100</v>
      </c>
      <c r="F106" s="26"/>
      <c r="G106" s="25"/>
      <c r="H106" s="27">
        <f ca="1">SUM(S102:S108)</f>
        <v>1.87</v>
      </c>
      <c r="I106" s="25"/>
      <c r="J106" s="24">
        <f ca="1">Source!AT53</f>
        <v>100</v>
      </c>
      <c r="K106" s="27">
        <f ca="1">SUM(T102:T108)</f>
        <v>62.82</v>
      </c>
      <c r="L106" s="27"/>
    </row>
    <row r="107" spans="1:26" ht="14.25">
      <c r="A107" s="23"/>
      <c r="B107" s="23"/>
      <c r="C107" s="24" t="s">
        <v>41</v>
      </c>
      <c r="D107" s="25" t="s">
        <v>40</v>
      </c>
      <c r="E107" s="25">
        <f ca="1">Source!CA53</f>
        <v>70</v>
      </c>
      <c r="F107" s="26"/>
      <c r="G107" s="25"/>
      <c r="H107" s="27">
        <f ca="1">SUM(U102:U108)</f>
        <v>1.31</v>
      </c>
      <c r="I107" s="25"/>
      <c r="J107" s="24">
        <f ca="1">Source!AU53</f>
        <v>70</v>
      </c>
      <c r="K107" s="27">
        <f ca="1">SUM(V102:V108)</f>
        <v>43.97</v>
      </c>
      <c r="L107" s="27"/>
    </row>
    <row r="108" spans="1:26" ht="14.25">
      <c r="A108" s="29"/>
      <c r="B108" s="29"/>
      <c r="C108" s="30" t="s">
        <v>42</v>
      </c>
      <c r="D108" s="31" t="s">
        <v>43</v>
      </c>
      <c r="E108" s="31">
        <f ca="1">Source!AQ53</f>
        <v>18.8</v>
      </c>
      <c r="F108" s="32"/>
      <c r="G108" s="31" t="str">
        <f ca="1">IF(Source!DI53&lt;&gt;"",Source!DI53," ")</f>
        <v>)*1,15</v>
      </c>
      <c r="H108" s="33"/>
      <c r="I108" s="31"/>
      <c r="J108" s="31"/>
      <c r="K108" s="33"/>
      <c r="L108" s="33">
        <f ca="1">Source!U53</f>
        <v>0.20366039999999996</v>
      </c>
    </row>
    <row r="109" spans="1:26" ht="15">
      <c r="A109" s="34"/>
      <c r="B109" s="34"/>
      <c r="C109" s="34"/>
      <c r="D109" s="34"/>
      <c r="E109" s="34"/>
      <c r="F109" s="34"/>
      <c r="G109" s="57">
        <f ca="1">H103+H104+H105+H106+H107</f>
        <v>724.2399999999999</v>
      </c>
      <c r="H109" s="57"/>
      <c r="I109" s="35"/>
      <c r="J109" s="57">
        <f ca="1">K103+K104+K105+K106+K107</f>
        <v>892.90000000000009</v>
      </c>
      <c r="K109" s="57"/>
      <c r="L109" s="36">
        <f ca="1">Source!U53</f>
        <v>0.20366039999999996</v>
      </c>
      <c r="O109">
        <f>G109</f>
        <v>724.2399999999999</v>
      </c>
      <c r="P109">
        <f>J109</f>
        <v>892.90000000000009</v>
      </c>
      <c r="Q109">
        <f>L109</f>
        <v>0.20366039999999996</v>
      </c>
      <c r="W109">
        <f ca="1">IF(Source!BI53&lt;=1,H103+H104+H105+H106+H107,0)</f>
        <v>724.2399999999999</v>
      </c>
      <c r="X109">
        <f ca="1">IF(Source!BI53=2,H103+H104+H105+H106+H107,0)</f>
        <v>0</v>
      </c>
      <c r="Y109">
        <f ca="1">IF(Source!BI53=3,H103+H104+H105+H106+H107,0)</f>
        <v>0</v>
      </c>
      <c r="Z109">
        <f ca="1">IF(Source!BI53=4,H103+H104+H105+H106+H107,0)</f>
        <v>0</v>
      </c>
    </row>
    <row r="110" spans="1:26" ht="42.75">
      <c r="A110" s="23" t="str">
        <f ca="1">IF(Source!E55&lt;&gt;"",Source!E55,"")</f>
        <v>9</v>
      </c>
      <c r="B110" s="23" t="str">
        <f ca="1">IF(Source!F55&lt;&gt;"",Source!F55,"")</f>
        <v>16-07-005-1</v>
      </c>
      <c r="C110" s="24" t="str">
        <f ca="1">IF(Source!G55&lt;&gt;"",Source!G55,"")</f>
        <v>Гидравлическое испытание трубопроводов систем отопления, водопровода и горячего водоснабжения диаметром до 50 мм</v>
      </c>
      <c r="D110" s="25" t="str">
        <f ca="1">IF(Source!H55&lt;&gt;"",Source!H55,"")</f>
        <v>100 м трубопровода</v>
      </c>
      <c r="E110" s="25">
        <f ca="1">Source!I55</f>
        <v>0.05</v>
      </c>
      <c r="F110" s="26">
        <f ca="1">Source!AL55+Source!AM55+Source!AO55</f>
        <v>107.11</v>
      </c>
      <c r="G110" s="25"/>
      <c r="H110" s="27"/>
      <c r="I110" s="25" t="str">
        <f ca="1">IF(Source!BO55&lt;&gt;"",Source!BO55,"")</f>
        <v>16-07-005-1</v>
      </c>
      <c r="J110" s="25"/>
      <c r="K110" s="27"/>
      <c r="L110" s="27"/>
      <c r="S110">
        <f ca="1">ROUND((Source!FX55/100)*((ROUND(Source!AF55*Source!I55,2)+ROUND(Source!AE55*Source!I55,2))),2)</f>
        <v>4.29</v>
      </c>
      <c r="T110">
        <f ca="1">Source!X55</f>
        <v>144.22</v>
      </c>
      <c r="U110">
        <f ca="1">ROUND((Source!FY55/100)*((ROUND(Source!AF55*Source!I55,2)+ROUND(Source!AE55*Source!I55,2))),2)</f>
        <v>2.78</v>
      </c>
      <c r="V110">
        <f ca="1">Source!Y55</f>
        <v>93.52</v>
      </c>
    </row>
    <row r="111" spans="1:26" ht="14.25">
      <c r="A111" s="23"/>
      <c r="B111" s="23"/>
      <c r="C111" s="24" t="s">
        <v>35</v>
      </c>
      <c r="D111" s="25"/>
      <c r="E111" s="25"/>
      <c r="F111" s="26">
        <f ca="1">Source!AO55</f>
        <v>58.32</v>
      </c>
      <c r="G111" s="25" t="str">
        <f ca="1">IF(Source!DG55&lt;&gt;"",Source!DG55," ")</f>
        <v>)*1,15</v>
      </c>
      <c r="H111" s="27">
        <f ca="1">ROUND(Source!AF55*Source!I55,2)</f>
        <v>3.35</v>
      </c>
      <c r="I111" s="25"/>
      <c r="J111" s="25">
        <f ca="1">IF(Source!BA55&lt;&gt;0,Source!BA55,1)</f>
        <v>33.6</v>
      </c>
      <c r="K111" s="27">
        <f ca="1">Source!S55</f>
        <v>112.67</v>
      </c>
      <c r="L111" s="27"/>
      <c r="R111">
        <f>H111</f>
        <v>3.35</v>
      </c>
    </row>
    <row r="112" spans="1:26" ht="14.25">
      <c r="A112" s="23"/>
      <c r="B112" s="23"/>
      <c r="C112" s="24" t="s">
        <v>36</v>
      </c>
      <c r="D112" s="25"/>
      <c r="E112" s="25"/>
      <c r="F112" s="26">
        <f ca="1">Source!AM55</f>
        <v>44.51</v>
      </c>
      <c r="G112" s="25" t="str">
        <f ca="1">IF(Source!DE55&lt;&gt;"",Source!DE55," ")</f>
        <v>)*1,25</v>
      </c>
      <c r="H112" s="27">
        <f ca="1">ROUND(Source!AD55*Source!I55,2)</f>
        <v>2.78</v>
      </c>
      <c r="I112" s="25"/>
      <c r="J112" s="25">
        <f ca="1">IF(Source!BB55&lt;&gt;0,Source!BB55,1)</f>
        <v>5.22</v>
      </c>
      <c r="K112" s="27">
        <f ca="1">Source!Q55</f>
        <v>14.52</v>
      </c>
      <c r="L112" s="27"/>
    </row>
    <row r="113" spans="1:26" ht="14.25">
      <c r="A113" s="23"/>
      <c r="B113" s="23"/>
      <c r="C113" s="24" t="s">
        <v>38</v>
      </c>
      <c r="D113" s="25"/>
      <c r="E113" s="25"/>
      <c r="F113" s="26">
        <f ca="1">Source!AL55</f>
        <v>4.28</v>
      </c>
      <c r="G113" s="25" t="str">
        <f ca="1">IF(Source!DD55&lt;&gt;"",Source!DD55," ")</f>
        <v xml:space="preserve"> </v>
      </c>
      <c r="H113" s="27">
        <f ca="1">ROUND(Source!AC55*Source!I55,2)</f>
        <v>0.21</v>
      </c>
      <c r="I113" s="25"/>
      <c r="J113" s="25">
        <f ca="1">IF(Source!BC55&lt;&gt;0,Source!BC55,1)</f>
        <v>6.47</v>
      </c>
      <c r="K113" s="27">
        <f ca="1">Source!P55</f>
        <v>1.38</v>
      </c>
      <c r="L113" s="27"/>
    </row>
    <row r="114" spans="1:26" ht="14.25">
      <c r="A114" s="23"/>
      <c r="B114" s="23"/>
      <c r="C114" s="24" t="s">
        <v>39</v>
      </c>
      <c r="D114" s="25" t="s">
        <v>40</v>
      </c>
      <c r="E114" s="25">
        <f ca="1">Source!BZ55</f>
        <v>128</v>
      </c>
      <c r="F114" s="26"/>
      <c r="G114" s="25"/>
      <c r="H114" s="27">
        <f ca="1">SUM(S110:S116)</f>
        <v>4.29</v>
      </c>
      <c r="I114" s="25"/>
      <c r="J114" s="24">
        <f ca="1">Source!AT55</f>
        <v>128</v>
      </c>
      <c r="K114" s="27">
        <f ca="1">SUM(T110:T116)</f>
        <v>144.22</v>
      </c>
      <c r="L114" s="27"/>
    </row>
    <row r="115" spans="1:26" ht="14.25">
      <c r="A115" s="23"/>
      <c r="B115" s="23"/>
      <c r="C115" s="24" t="s">
        <v>41</v>
      </c>
      <c r="D115" s="25" t="s">
        <v>40</v>
      </c>
      <c r="E115" s="25">
        <f ca="1">Source!CA55</f>
        <v>83</v>
      </c>
      <c r="F115" s="26"/>
      <c r="G115" s="25"/>
      <c r="H115" s="27">
        <f ca="1">SUM(U110:U116)</f>
        <v>2.78</v>
      </c>
      <c r="I115" s="25"/>
      <c r="J115" s="24">
        <f ca="1">Source!AU55</f>
        <v>83</v>
      </c>
      <c r="K115" s="27">
        <f ca="1">SUM(V110:V116)</f>
        <v>93.52</v>
      </c>
      <c r="L115" s="27"/>
    </row>
    <row r="116" spans="1:26" ht="14.25">
      <c r="A116" s="29"/>
      <c r="B116" s="29"/>
      <c r="C116" s="30" t="s">
        <v>42</v>
      </c>
      <c r="D116" s="31" t="s">
        <v>43</v>
      </c>
      <c r="E116" s="31">
        <f ca="1">Source!AQ55</f>
        <v>5.01</v>
      </c>
      <c r="F116" s="32"/>
      <c r="G116" s="31" t="str">
        <f ca="1">IF(Source!DI55&lt;&gt;"",Source!DI55," ")</f>
        <v>)*1,15</v>
      </c>
      <c r="H116" s="33"/>
      <c r="I116" s="31"/>
      <c r="J116" s="31"/>
      <c r="K116" s="33"/>
      <c r="L116" s="33">
        <f ca="1">Source!U55</f>
        <v>0.28807499999999997</v>
      </c>
    </row>
    <row r="117" spans="1:26" ht="15">
      <c r="A117" s="34"/>
      <c r="B117" s="34"/>
      <c r="C117" s="34"/>
      <c r="D117" s="34"/>
      <c r="E117" s="34"/>
      <c r="F117" s="34"/>
      <c r="G117" s="57">
        <f ca="1">H111+H112+H113+H114+H115</f>
        <v>13.409999999999998</v>
      </c>
      <c r="H117" s="57"/>
      <c r="I117" s="35"/>
      <c r="J117" s="57">
        <f ca="1">K111+K112+K113+K114+K115</f>
        <v>366.30999999999995</v>
      </c>
      <c r="K117" s="57"/>
      <c r="L117" s="36">
        <f ca="1">Source!U55</f>
        <v>0.28807499999999997</v>
      </c>
      <c r="O117">
        <f>G117</f>
        <v>13.409999999999998</v>
      </c>
      <c r="P117">
        <f>J117</f>
        <v>366.30999999999995</v>
      </c>
      <c r="Q117">
        <f>L117</f>
        <v>0.28807499999999997</v>
      </c>
      <c r="W117">
        <f ca="1">IF(Source!BI55&lt;=1,H111+H112+H113+H114+H115,0)</f>
        <v>13.409999999999998</v>
      </c>
      <c r="X117">
        <f ca="1">IF(Source!BI55=2,H111+H112+H113+H114+H115,0)</f>
        <v>0</v>
      </c>
      <c r="Y117">
        <f ca="1">IF(Source!BI55=3,H111+H112+H113+H114+H115,0)</f>
        <v>0</v>
      </c>
      <c r="Z117">
        <f ca="1">IF(Source!BI55=4,H111+H112+H113+H114+H115,0)</f>
        <v>0</v>
      </c>
    </row>
    <row r="118" spans="1:26" ht="14.25">
      <c r="A118" s="23" t="str">
        <f ca="1">IF(Source!E57&lt;&gt;"",Source!E57,"")</f>
        <v>10</v>
      </c>
      <c r="B118" s="23" t="str">
        <f ca="1">IF(Source!F57&lt;&gt;"",Source!F57,"")</f>
        <v>65-5-9</v>
      </c>
      <c r="C118" s="24" t="str">
        <f ca="1">IF(Source!G57&lt;&gt;"",Source!G57,"")</f>
        <v>Смена задвижек диаметром 100 мм</v>
      </c>
      <c r="D118" s="25" t="str">
        <f ca="1">IF(Source!H57&lt;&gt;"",Source!H57,"")</f>
        <v>100 шт.</v>
      </c>
      <c r="E118" s="25">
        <f ca="1">Source!I57</f>
        <v>0.02</v>
      </c>
      <c r="F118" s="26">
        <f ca="1">Source!AL57+Source!AM57+Source!AO57</f>
        <v>55841.25</v>
      </c>
      <c r="G118" s="25"/>
      <c r="H118" s="27"/>
      <c r="I118" s="25" t="str">
        <f ca="1">IF(Source!BO57&lt;&gt;"",Source!BO57,"")</f>
        <v>65-5-9</v>
      </c>
      <c r="J118" s="25"/>
      <c r="K118" s="27"/>
      <c r="L118" s="27"/>
      <c r="S118">
        <f ca="1">ROUND((Source!FX57/100)*((ROUND(Source!AF57*Source!I57,2)+ROUND(Source!AE57*Source!I57,2))),2)</f>
        <v>78.849999999999994</v>
      </c>
      <c r="T118">
        <f ca="1">Source!X57</f>
        <v>2649.27</v>
      </c>
      <c r="U118">
        <f ca="1">ROUND((Source!FY57/100)*((ROUND(Source!AF57*Source!I57,2)+ROUND(Source!AE57*Source!I57,2))),2)</f>
        <v>45.93</v>
      </c>
      <c r="V118">
        <f ca="1">Source!Y57</f>
        <v>1543.27</v>
      </c>
    </row>
    <row r="119" spans="1:26" ht="14.25">
      <c r="A119" s="23"/>
      <c r="B119" s="23"/>
      <c r="C119" s="24" t="s">
        <v>35</v>
      </c>
      <c r="D119" s="25"/>
      <c r="E119" s="25"/>
      <c r="F119" s="26">
        <f ca="1">Source!AO57</f>
        <v>3827.54</v>
      </c>
      <c r="G119" s="25" t="str">
        <f ca="1">IF(Source!DG57&lt;&gt;"",Source!DG57," ")</f>
        <v xml:space="preserve"> </v>
      </c>
      <c r="H119" s="27">
        <f ca="1">ROUND(Source!AF57*Source!I57,2)</f>
        <v>76.55</v>
      </c>
      <c r="I119" s="25"/>
      <c r="J119" s="25">
        <f ca="1">IF(Source!BA57&lt;&gt;0,Source!BA57,1)</f>
        <v>33.6</v>
      </c>
      <c r="K119" s="27">
        <f ca="1">Source!S57</f>
        <v>2572.11</v>
      </c>
      <c r="L119" s="27"/>
      <c r="R119">
        <f>H119</f>
        <v>76.55</v>
      </c>
    </row>
    <row r="120" spans="1:26" ht="14.25">
      <c r="A120" s="23"/>
      <c r="B120" s="23"/>
      <c r="C120" s="24" t="s">
        <v>36</v>
      </c>
      <c r="D120" s="25"/>
      <c r="E120" s="25"/>
      <c r="F120" s="26">
        <f ca="1">Source!AM57</f>
        <v>366.11</v>
      </c>
      <c r="G120" s="25" t="str">
        <f ca="1">IF(Source!DE57&lt;&gt;"",Source!DE57," ")</f>
        <v xml:space="preserve"> </v>
      </c>
      <c r="H120" s="27">
        <f ca="1">ROUND(Source!AD57*Source!I57,2)</f>
        <v>7.32</v>
      </c>
      <c r="I120" s="25"/>
      <c r="J120" s="25">
        <f ca="1">IF(Source!BB57&lt;&gt;0,Source!BB57,1)</f>
        <v>10.7</v>
      </c>
      <c r="K120" s="27">
        <f ca="1">Source!Q57</f>
        <v>78.349999999999994</v>
      </c>
      <c r="L120" s="27"/>
    </row>
    <row r="121" spans="1:26" ht="14.25">
      <c r="A121" s="23"/>
      <c r="B121" s="23"/>
      <c r="C121" s="24" t="s">
        <v>38</v>
      </c>
      <c r="D121" s="25"/>
      <c r="E121" s="25"/>
      <c r="F121" s="26">
        <f ca="1">Source!AL57</f>
        <v>51647.6</v>
      </c>
      <c r="G121" s="25" t="str">
        <f ca="1">IF(Source!DD57&lt;&gt;"",Source!DD57," ")</f>
        <v xml:space="preserve"> </v>
      </c>
      <c r="H121" s="27">
        <f ca="1">ROUND(Source!AC57*Source!I57,2)</f>
        <v>1032.95</v>
      </c>
      <c r="I121" s="25"/>
      <c r="J121" s="25">
        <f ca="1">IF(Source!BC57&lt;&gt;0,Source!BC57,1)</f>
        <v>7.33</v>
      </c>
      <c r="K121" s="27">
        <f ca="1">Source!P57</f>
        <v>7571.54</v>
      </c>
      <c r="L121" s="27"/>
    </row>
    <row r="122" spans="1:26" ht="14.25">
      <c r="A122" s="23"/>
      <c r="B122" s="23"/>
      <c r="C122" s="24" t="s">
        <v>39</v>
      </c>
      <c r="D122" s="25" t="s">
        <v>40</v>
      </c>
      <c r="E122" s="25">
        <f ca="1">Source!BZ57</f>
        <v>103</v>
      </c>
      <c r="F122" s="26"/>
      <c r="G122" s="25"/>
      <c r="H122" s="27">
        <f ca="1">SUM(S118:S126)</f>
        <v>78.849999999999994</v>
      </c>
      <c r="I122" s="25"/>
      <c r="J122" s="24">
        <f ca="1">Source!AT57</f>
        <v>103</v>
      </c>
      <c r="K122" s="27">
        <f ca="1">SUM(T118:T126)</f>
        <v>2649.27</v>
      </c>
      <c r="L122" s="27"/>
    </row>
    <row r="123" spans="1:26" ht="14.25">
      <c r="A123" s="23"/>
      <c r="B123" s="23"/>
      <c r="C123" s="24" t="s">
        <v>41</v>
      </c>
      <c r="D123" s="25" t="s">
        <v>40</v>
      </c>
      <c r="E123" s="25">
        <f ca="1">Source!CA57</f>
        <v>60</v>
      </c>
      <c r="F123" s="26"/>
      <c r="G123" s="25"/>
      <c r="H123" s="27">
        <f ca="1">SUM(U118:U126)</f>
        <v>45.93</v>
      </c>
      <c r="I123" s="25"/>
      <c r="J123" s="24">
        <f ca="1">Source!AU57</f>
        <v>60</v>
      </c>
      <c r="K123" s="27">
        <f ca="1">SUM(V118:V126)</f>
        <v>1543.27</v>
      </c>
      <c r="L123" s="27"/>
    </row>
    <row r="124" spans="1:26" ht="14.25">
      <c r="A124" s="23"/>
      <c r="B124" s="23"/>
      <c r="C124" s="24" t="s">
        <v>42</v>
      </c>
      <c r="D124" s="25" t="s">
        <v>43</v>
      </c>
      <c r="E124" s="25">
        <f ca="1">Source!AQ57</f>
        <v>422</v>
      </c>
      <c r="F124" s="26"/>
      <c r="G124" s="25" t="str">
        <f ca="1">IF(Source!DI57&lt;&gt;"",Source!DI57," ")</f>
        <v xml:space="preserve"> </v>
      </c>
      <c r="H124" s="27"/>
      <c r="I124" s="25"/>
      <c r="J124" s="25"/>
      <c r="K124" s="27"/>
      <c r="L124" s="27">
        <f ca="1">Source!U57</f>
        <v>8.44</v>
      </c>
    </row>
    <row r="125" spans="1:26" ht="57">
      <c r="A125" s="23" t="str">
        <f ca="1">IF(Source!E59&lt;&gt;"",Source!E59,"")</f>
        <v>10,1</v>
      </c>
      <c r="B125" s="23" t="str">
        <f ca="1">IF(Source!F59&lt;&gt;"",Source!F59,"")</f>
        <v>302-1177</v>
      </c>
      <c r="C125" s="24" t="str">
        <f ca="1">IF(Source!G59&lt;&gt;"",Source!G59,"")</f>
        <v>Задвижки параллельные фланцевые с выдвижным шпинделем для воды и пара давлением 1 Мпа (10 кгс/см2) 30ч6бр диаметром 100 мм</v>
      </c>
      <c r="D125" s="25" t="str">
        <f ca="1">IF(Source!H59&lt;&gt;"",Source!H59,"")</f>
        <v>шт.</v>
      </c>
      <c r="E125" s="25">
        <f ca="1">Source!I59</f>
        <v>-2</v>
      </c>
      <c r="F125" s="26">
        <f ca="1">Source!AL59+Source!AM59+Source!AO59</f>
        <v>476.7</v>
      </c>
      <c r="G125" s="25"/>
      <c r="H125" s="27">
        <f ca="1">ROUND(Source!AC59*Source!I59,2)+ROUND(Source!AD59*Source!I59,2)+ROUND(Source!AF59*Source!I59,2)</f>
        <v>-953.4</v>
      </c>
      <c r="I125" s="25"/>
      <c r="J125" s="25">
        <f ca="1">IF(Source!BC59&lt;&gt;0,Source!BC59,1)</f>
        <v>7.51</v>
      </c>
      <c r="K125" s="27">
        <f ca="1">Source!O59</f>
        <v>-7160.03</v>
      </c>
      <c r="L125" s="27"/>
      <c r="S125">
        <f ca="1">ROUND((Source!FX59/100)*((ROUND(Source!AF59*Source!I59,2)+ROUND(Source!AE59*Source!I59,2))),2)</f>
        <v>0</v>
      </c>
      <c r="T125">
        <f ca="1">Source!X59</f>
        <v>0</v>
      </c>
      <c r="U125">
        <f ca="1">ROUND((Source!FY59/100)*((ROUND(Source!AF59*Source!I59,2)+ROUND(Source!AE59*Source!I59,2))),2)</f>
        <v>0</v>
      </c>
      <c r="V125">
        <f ca="1">Source!Y59</f>
        <v>0</v>
      </c>
      <c r="W125">
        <f ca="1">IF(Source!BI59&lt;=1,H125,0)</f>
        <v>-953.4</v>
      </c>
      <c r="X125">
        <f ca="1">IF(Source!BI59=2,H125,0)</f>
        <v>0</v>
      </c>
      <c r="Y125">
        <f ca="1">IF(Source!BI59=3,H125,0)</f>
        <v>0</v>
      </c>
      <c r="Z125">
        <f ca="1">IF(Source!BI59=4,H125,0)</f>
        <v>0</v>
      </c>
    </row>
    <row r="126" spans="1:26" ht="41.25">
      <c r="A126" s="29" t="str">
        <f ca="1">IF(Source!E61&lt;&gt;"",Source!E61,"")</f>
        <v>10,2</v>
      </c>
      <c r="B126" s="29" t="str">
        <f ca="1">IF(Source!F61&lt;&gt;"",Source!F61,"")</f>
        <v>Цена поставщика</v>
      </c>
      <c r="C126" s="30" t="s">
        <v>48</v>
      </c>
      <c r="D126" s="31" t="str">
        <f ca="1">IF(Source!H61&lt;&gt;"",Source!H61,"")</f>
        <v>шт</v>
      </c>
      <c r="E126" s="31">
        <f ca="1">Source!I61</f>
        <v>2</v>
      </c>
      <c r="F126" s="32">
        <f ca="1">Source!AL61+Source!AM61+Source!AO61</f>
        <v>12054.17</v>
      </c>
      <c r="G126" s="31"/>
      <c r="H126" s="33">
        <f ca="1">ROUND(Source!AC61*Source!I61,2)+ROUND(Source!AD61*Source!I61,2)+ROUND(Source!AF61*Source!I61,2)</f>
        <v>24108.34</v>
      </c>
      <c r="I126" s="31"/>
      <c r="J126" s="31">
        <f ca="1">IF(Source!BC61&lt;&gt;0,Source!BC61,1)</f>
        <v>1</v>
      </c>
      <c r="K126" s="33">
        <f ca="1">Source!O61</f>
        <v>24108.34</v>
      </c>
      <c r="L126" s="33"/>
      <c r="S126">
        <f ca="1">ROUND((Source!FX61/100)*((ROUND(Source!AF61*Source!I61,2)+ROUND(Source!AE61*Source!I61,2))),2)</f>
        <v>0</v>
      </c>
      <c r="T126">
        <f ca="1">Source!X61</f>
        <v>0</v>
      </c>
      <c r="U126">
        <f ca="1">ROUND((Source!FY61/100)*((ROUND(Source!AF61*Source!I61,2)+ROUND(Source!AE61*Source!I61,2))),2)</f>
        <v>0</v>
      </c>
      <c r="V126">
        <f ca="1">Source!Y61</f>
        <v>0</v>
      </c>
      <c r="W126">
        <f ca="1">IF(Source!BI61&lt;=1,H126,0)</f>
        <v>24108.34</v>
      </c>
      <c r="X126">
        <f ca="1">IF(Source!BI61=2,H126,0)</f>
        <v>0</v>
      </c>
      <c r="Y126">
        <f ca="1">IF(Source!BI61=3,H126,0)</f>
        <v>0</v>
      </c>
      <c r="Z126">
        <f ca="1">IF(Source!BI61=4,H126,0)</f>
        <v>0</v>
      </c>
    </row>
    <row r="127" spans="1:26" ht="15">
      <c r="A127" s="34"/>
      <c r="B127" s="34"/>
      <c r="C127" s="34"/>
      <c r="D127" s="34"/>
      <c r="E127" s="34"/>
      <c r="F127" s="34"/>
      <c r="G127" s="57">
        <f ca="1">H119+H120+H121+H122+H123+SUM(H125:H126)</f>
        <v>24396.539999999997</v>
      </c>
      <c r="H127" s="57"/>
      <c r="I127" s="35"/>
      <c r="J127" s="57">
        <f ca="1">K119+K120+K121+K122+K123+SUM(K125:K126)</f>
        <v>31362.850000000002</v>
      </c>
      <c r="K127" s="57"/>
      <c r="L127" s="36">
        <f ca="1">Source!U57</f>
        <v>8.44</v>
      </c>
      <c r="O127">
        <f>G127</f>
        <v>24396.539999999997</v>
      </c>
      <c r="P127">
        <f>J127</f>
        <v>31362.850000000002</v>
      </c>
      <c r="Q127">
        <f>L127</f>
        <v>8.44</v>
      </c>
      <c r="W127">
        <f ca="1">IF(Source!BI57&lt;=1,H119+H120+H121+H122+H123,0)</f>
        <v>1241.6000000000001</v>
      </c>
      <c r="X127">
        <f ca="1">IF(Source!BI57=2,H119+H120+H121+H122+H123,0)</f>
        <v>0</v>
      </c>
      <c r="Y127">
        <f ca="1">IF(Source!BI57=3,H119+H120+H121+H122+H123,0)</f>
        <v>0</v>
      </c>
      <c r="Z127">
        <f ca="1">IF(Source!BI57=4,H119+H120+H121+H122+H123,0)</f>
        <v>0</v>
      </c>
    </row>
    <row r="128" spans="1:26" ht="42.75">
      <c r="A128" s="23" t="str">
        <f ca="1">IF(Source!E63&lt;&gt;"",Source!E63,"")</f>
        <v>11</v>
      </c>
      <c r="B128" s="23" t="str">
        <f ca="1">IF(Source!F63&lt;&gt;"",Source!F63,"")</f>
        <v>65-101-2</v>
      </c>
      <c r="C128" s="24" t="str">
        <f ca="1">IF(Source!G63&lt;&gt;"",Source!G63,"")</f>
        <v>Очистка внутренней поверхности: теплообменного аппарата  площадью нагрева 12 м2</v>
      </c>
      <c r="D128" s="25" t="str">
        <f ca="1">IF(Source!H63&lt;&gt;"",Source!H63,"")</f>
        <v>1  шт.</v>
      </c>
      <c r="E128" s="25">
        <f ca="1">Source!I63</f>
        <v>1</v>
      </c>
      <c r="F128" s="26">
        <f ca="1">Source!AL63+Source!AM63+Source!AO63</f>
        <v>730.95999999999992</v>
      </c>
      <c r="G128" s="25"/>
      <c r="H128" s="27"/>
      <c r="I128" s="25" t="str">
        <f ca="1">IF(Source!BO63&lt;&gt;"",Source!BO63,"")</f>
        <v/>
      </c>
      <c r="J128" s="25"/>
      <c r="K128" s="27"/>
      <c r="L128" s="27"/>
      <c r="S128">
        <f ca="1">ROUND((Source!FX63/100)*((ROUND(Source!AF63*Source!I63,2)+ROUND(Source!AE63*Source!I63,2))),2)</f>
        <v>68.19</v>
      </c>
      <c r="T128">
        <f ca="1">Source!X63</f>
        <v>2291.2199999999998</v>
      </c>
      <c r="U128">
        <f ca="1">ROUND((Source!FY63/100)*((ROUND(Source!AF63*Source!I63,2)+ROUND(Source!AE63*Source!I63,2))),2)</f>
        <v>46.08</v>
      </c>
      <c r="V128">
        <f ca="1">Source!Y63</f>
        <v>1548.12</v>
      </c>
    </row>
    <row r="129" spans="1:26" ht="14.25">
      <c r="A129" s="23"/>
      <c r="B129" s="23"/>
      <c r="C129" s="24" t="s">
        <v>35</v>
      </c>
      <c r="D129" s="25"/>
      <c r="E129" s="25"/>
      <c r="F129" s="26">
        <f ca="1">Source!AO63</f>
        <v>54.42</v>
      </c>
      <c r="G129" s="25" t="str">
        <f ca="1">IF(Source!DG63&lt;&gt;"",Source!DG63," ")</f>
        <v xml:space="preserve"> </v>
      </c>
      <c r="H129" s="27">
        <f ca="1">ROUND(Source!AF63*Source!I63,2)</f>
        <v>54.42</v>
      </c>
      <c r="I129" s="25"/>
      <c r="J129" s="25">
        <f ca="1">IF(Source!BA63&lt;&gt;0,Source!BA63,1)</f>
        <v>33.6</v>
      </c>
      <c r="K129" s="27">
        <f ca="1">Source!S63</f>
        <v>1828.51</v>
      </c>
      <c r="L129" s="27"/>
      <c r="R129">
        <f>H129</f>
        <v>54.42</v>
      </c>
    </row>
    <row r="130" spans="1:26" ht="14.25">
      <c r="A130" s="23"/>
      <c r="B130" s="23"/>
      <c r="C130" s="24" t="s">
        <v>36</v>
      </c>
      <c r="D130" s="25"/>
      <c r="E130" s="25"/>
      <c r="F130" s="26">
        <f ca="1">Source!AM63</f>
        <v>530.34</v>
      </c>
      <c r="G130" s="25" t="str">
        <f ca="1">IF(Source!DE63&lt;&gt;"",Source!DE63," ")</f>
        <v xml:space="preserve"> </v>
      </c>
      <c r="H130" s="27">
        <f ca="1">ROUND(Source!AD63*Source!I63,2)</f>
        <v>530.34</v>
      </c>
      <c r="I130" s="25"/>
      <c r="J130" s="25">
        <f ca="1">IF(Source!BB63&lt;&gt;0,Source!BB63,1)</f>
        <v>8.1</v>
      </c>
      <c r="K130" s="27">
        <f ca="1">Source!Q63</f>
        <v>4295.75</v>
      </c>
      <c r="L130" s="27"/>
    </row>
    <row r="131" spans="1:26" ht="14.25">
      <c r="A131" s="23"/>
      <c r="B131" s="23"/>
      <c r="C131" s="24" t="s">
        <v>37</v>
      </c>
      <c r="D131" s="25"/>
      <c r="E131" s="25"/>
      <c r="F131" s="26">
        <f ca="1">Source!AN63</f>
        <v>37.729999999999997</v>
      </c>
      <c r="G131" s="25" t="str">
        <f ca="1">IF(Source!DF63&lt;&gt;"",Source!DF63," ")</f>
        <v xml:space="preserve"> </v>
      </c>
      <c r="H131" s="28">
        <f ca="1">ROUND(Source!AE63*Source!I63,2)</f>
        <v>37.729999999999997</v>
      </c>
      <c r="I131" s="25"/>
      <c r="J131" s="25">
        <f ca="1">IF(Source!BS63&lt;&gt;0,Source!BS63,1)</f>
        <v>33.6</v>
      </c>
      <c r="K131" s="28">
        <f ca="1">Source!R63</f>
        <v>1267.73</v>
      </c>
      <c r="L131" s="27"/>
      <c r="R131">
        <f>H131</f>
        <v>37.729999999999997</v>
      </c>
    </row>
    <row r="132" spans="1:26" ht="14.25">
      <c r="A132" s="23"/>
      <c r="B132" s="23"/>
      <c r="C132" s="24" t="s">
        <v>38</v>
      </c>
      <c r="D132" s="25"/>
      <c r="E132" s="25"/>
      <c r="F132" s="26">
        <f ca="1">Source!AL63</f>
        <v>146.19999999999999</v>
      </c>
      <c r="G132" s="25" t="str">
        <f ca="1">IF(Source!DD63&lt;&gt;"",Source!DD63," ")</f>
        <v xml:space="preserve"> </v>
      </c>
      <c r="H132" s="27">
        <f ca="1">ROUND(Source!AC63*Source!I63,2)</f>
        <v>146.19999999999999</v>
      </c>
      <c r="I132" s="25"/>
      <c r="J132" s="25">
        <f ca="1">IF(Source!BC63&lt;&gt;0,Source!BC63,1)</f>
        <v>2.0299999999999998</v>
      </c>
      <c r="K132" s="27">
        <f ca="1">Source!P63</f>
        <v>296.79000000000002</v>
      </c>
      <c r="L132" s="27"/>
    </row>
    <row r="133" spans="1:26" ht="14.25">
      <c r="A133" s="23"/>
      <c r="B133" s="23"/>
      <c r="C133" s="24" t="s">
        <v>39</v>
      </c>
      <c r="D133" s="25" t="s">
        <v>40</v>
      </c>
      <c r="E133" s="25">
        <f ca="1">Source!BZ63</f>
        <v>74</v>
      </c>
      <c r="F133" s="26"/>
      <c r="G133" s="25"/>
      <c r="H133" s="27">
        <f ca="1">SUM(S128:S135)</f>
        <v>68.19</v>
      </c>
      <c r="I133" s="25"/>
      <c r="J133" s="24">
        <f ca="1">Source!AT63</f>
        <v>74</v>
      </c>
      <c r="K133" s="27">
        <f ca="1">SUM(T128:T135)</f>
        <v>2291.2199999999998</v>
      </c>
      <c r="L133" s="27"/>
    </row>
    <row r="134" spans="1:26" ht="14.25">
      <c r="A134" s="23"/>
      <c r="B134" s="23"/>
      <c r="C134" s="24" t="s">
        <v>41</v>
      </c>
      <c r="D134" s="25" t="s">
        <v>40</v>
      </c>
      <c r="E134" s="25">
        <f ca="1">Source!CA63</f>
        <v>50</v>
      </c>
      <c r="F134" s="26"/>
      <c r="G134" s="25"/>
      <c r="H134" s="27">
        <f ca="1">SUM(U128:U135)</f>
        <v>46.08</v>
      </c>
      <c r="I134" s="25"/>
      <c r="J134" s="24">
        <f ca="1">Source!AU63</f>
        <v>50</v>
      </c>
      <c r="K134" s="27">
        <f ca="1">SUM(V128:V135)</f>
        <v>1548.12</v>
      </c>
      <c r="L134" s="27"/>
    </row>
    <row r="135" spans="1:26" ht="14.25">
      <c r="A135" s="29"/>
      <c r="B135" s="29"/>
      <c r="C135" s="30" t="s">
        <v>42</v>
      </c>
      <c r="D135" s="31" t="s">
        <v>43</v>
      </c>
      <c r="E135" s="31">
        <f ca="1">Source!AQ63</f>
        <v>6</v>
      </c>
      <c r="F135" s="32"/>
      <c r="G135" s="31" t="str">
        <f ca="1">IF(Source!DI63&lt;&gt;"",Source!DI63," ")</f>
        <v xml:space="preserve"> </v>
      </c>
      <c r="H135" s="33"/>
      <c r="I135" s="31"/>
      <c r="J135" s="31"/>
      <c r="K135" s="33"/>
      <c r="L135" s="33">
        <f ca="1">Source!U63</f>
        <v>6</v>
      </c>
    </row>
    <row r="136" spans="1:26" ht="15">
      <c r="A136" s="34"/>
      <c r="B136" s="34"/>
      <c r="C136" s="34"/>
      <c r="D136" s="34"/>
      <c r="E136" s="34"/>
      <c r="F136" s="34"/>
      <c r="G136" s="57">
        <f ca="1">H129+H130+H132+H133+H134</f>
        <v>845.23000000000013</v>
      </c>
      <c r="H136" s="57"/>
      <c r="I136" s="35"/>
      <c r="J136" s="57">
        <f ca="1">K129+K130+K132+K133+K134</f>
        <v>10260.39</v>
      </c>
      <c r="K136" s="57"/>
      <c r="L136" s="36">
        <f ca="1">Source!U63</f>
        <v>6</v>
      </c>
      <c r="O136">
        <f>G136</f>
        <v>845.23000000000013</v>
      </c>
      <c r="P136">
        <f>J136</f>
        <v>10260.39</v>
      </c>
      <c r="Q136">
        <f>L136</f>
        <v>6</v>
      </c>
      <c r="W136">
        <f ca="1">IF(Source!BI63&lt;=1,H129+H130+H132+H133+H134,0)</f>
        <v>845.23000000000013</v>
      </c>
      <c r="X136">
        <f ca="1">IF(Source!BI63=2,H129+H130+H132+H133+H134,0)</f>
        <v>0</v>
      </c>
      <c r="Y136">
        <f ca="1">IF(Source!BI63=3,H129+H130+H132+H133+H134,0)</f>
        <v>0</v>
      </c>
      <c r="Z136">
        <f ca="1">IF(Source!BI63=4,H129+H130+H132+H133+H134,0)</f>
        <v>0</v>
      </c>
    </row>
    <row r="137" spans="1:26" ht="28.5">
      <c r="A137" s="29" t="str">
        <f ca="1">IF(Source!E65&lt;&gt;"",Source!E65,"")</f>
        <v>12</v>
      </c>
      <c r="B137" s="29" t="str">
        <f ca="1">IF(Source!F65&lt;&gt;"",Source!F65,"")</f>
        <v>Цена поставщика</v>
      </c>
      <c r="C137" s="30" t="s">
        <v>49</v>
      </c>
      <c r="D137" s="31" t="str">
        <f ca="1">IF(Source!H65&lt;&gt;"",Source!H65,"")</f>
        <v>шт</v>
      </c>
      <c r="E137" s="31">
        <f ca="1">Source!I65</f>
        <v>67</v>
      </c>
      <c r="F137" s="32">
        <f ca="1">Source!AL65</f>
        <v>1197.5</v>
      </c>
      <c r="G137" s="31" t="str">
        <f ca="1">IF(Source!DD65&lt;&gt;"",Source!DD65," ")</f>
        <v xml:space="preserve"> </v>
      </c>
      <c r="H137" s="33">
        <f ca="1">ROUND(Source!AC65*Source!I65,2)</f>
        <v>80232.5</v>
      </c>
      <c r="I137" s="31" t="str">
        <f ca="1">IF(Source!BO65&lt;&gt;"",Source!BO65,"")</f>
        <v/>
      </c>
      <c r="J137" s="31">
        <f ca="1">IF(Source!BC65&lt;&gt;0,Source!BC65,1)</f>
        <v>1</v>
      </c>
      <c r="K137" s="33">
        <f ca="1">Source!P65</f>
        <v>80232.5</v>
      </c>
      <c r="L137" s="33"/>
      <c r="S137">
        <f ca="1">ROUND((Source!FX65/100)*((ROUND(Source!AF65*Source!I65,2)+ROUND(Source!AE65*Source!I65,2))),2)</f>
        <v>0</v>
      </c>
      <c r="T137">
        <f ca="1">Source!X65</f>
        <v>0</v>
      </c>
      <c r="U137">
        <f ca="1">ROUND((Source!FY65/100)*((ROUND(Source!AF65*Source!I65,2)+ROUND(Source!AE65*Source!I65,2))),2)</f>
        <v>0</v>
      </c>
      <c r="V137">
        <f ca="1">Source!Y65</f>
        <v>0</v>
      </c>
    </row>
    <row r="138" spans="1:26" ht="15">
      <c r="A138" s="34"/>
      <c r="B138" s="34"/>
      <c r="C138" s="34"/>
      <c r="D138" s="34"/>
      <c r="E138" s="34"/>
      <c r="F138" s="34"/>
      <c r="G138" s="57">
        <f ca="1">H137</f>
        <v>80232.5</v>
      </c>
      <c r="H138" s="57"/>
      <c r="I138" s="35"/>
      <c r="J138" s="57">
        <f ca="1">K137</f>
        <v>80232.5</v>
      </c>
      <c r="K138" s="57"/>
      <c r="L138" s="36">
        <f ca="1">Source!U65</f>
        <v>0</v>
      </c>
      <c r="O138">
        <f>G138</f>
        <v>80232.5</v>
      </c>
      <c r="P138">
        <f>J138</f>
        <v>80232.5</v>
      </c>
      <c r="Q138">
        <f>L138</f>
        <v>0</v>
      </c>
      <c r="W138">
        <f ca="1">IF(Source!BI65&lt;=1,H137,0)</f>
        <v>80232.5</v>
      </c>
      <c r="X138">
        <f ca="1">IF(Source!BI65=2,H137,0)</f>
        <v>0</v>
      </c>
      <c r="Y138">
        <f ca="1">IF(Source!BI65=3,H137,0)</f>
        <v>0</v>
      </c>
      <c r="Z138">
        <f ca="1">IF(Source!BI65=4,H137,0)</f>
        <v>0</v>
      </c>
    </row>
    <row r="139" spans="1:26" ht="14.25">
      <c r="A139" s="23" t="str">
        <f ca="1">IF(Source!E67&lt;&gt;"",Source!E67,"")</f>
        <v>13</v>
      </c>
      <c r="B139" s="23" t="str">
        <f ca="1">IF(Source!F67&lt;&gt;"",Source!F67,"")</f>
        <v>65-27-3</v>
      </c>
      <c r="C139" s="16" t="s">
        <v>694</v>
      </c>
      <c r="D139" s="25" t="str">
        <f ca="1">IF(Source!H67&lt;&gt;"",Source!H67,"")</f>
        <v>100 шт.</v>
      </c>
      <c r="E139" s="25">
        <f ca="1">Source!I67</f>
        <v>7.0000000000000007E-2</v>
      </c>
      <c r="F139" s="26">
        <f ca="1">Source!AL67+Source!AM67+Source!AO67</f>
        <v>8083.86</v>
      </c>
      <c r="G139" s="25"/>
      <c r="H139" s="27"/>
      <c r="I139" s="25" t="str">
        <f ca="1">IF(Source!BO67&lt;&gt;"",Source!BO67,"")</f>
        <v>65-27-3</v>
      </c>
      <c r="J139" s="25"/>
      <c r="K139" s="27"/>
      <c r="L139" s="27"/>
      <c r="S139">
        <f ca="1">ROUND((Source!FX67/100)*((ROUND(Source!AF67*Source!I67,2)+ROUND(Source!AE67*Source!I67,2))),2)</f>
        <v>418.74</v>
      </c>
      <c r="T139">
        <f ca="1">Source!X67</f>
        <v>14069.8</v>
      </c>
      <c r="U139">
        <f ca="1">ROUND((Source!FY67/100)*((ROUND(Source!AF67*Source!I67,2)+ROUND(Source!AE67*Source!I67,2))),2)</f>
        <v>282.94</v>
      </c>
      <c r="V139">
        <f ca="1">Source!Y67</f>
        <v>9506.6200000000008</v>
      </c>
    </row>
    <row r="140" spans="1:26" ht="14.25">
      <c r="A140" s="23"/>
      <c r="B140" s="23"/>
      <c r="C140" s="24" t="s">
        <v>35</v>
      </c>
      <c r="D140" s="25"/>
      <c r="E140" s="25"/>
      <c r="F140" s="26">
        <f ca="1">Source!AO67</f>
        <v>8083.86</v>
      </c>
      <c r="G140" s="25" t="str">
        <f ca="1">IF(Source!DG67&lt;&gt;"",Source!DG67," ")</f>
        <v xml:space="preserve"> </v>
      </c>
      <c r="H140" s="27">
        <f ca="1">ROUND(Source!AF67*Source!I67,2)</f>
        <v>565.87</v>
      </c>
      <c r="I140" s="25"/>
      <c r="J140" s="25">
        <f ca="1">IF(Source!BA67&lt;&gt;0,Source!BA67,1)</f>
        <v>33.6</v>
      </c>
      <c r="K140" s="27">
        <f ca="1">Source!S67</f>
        <v>19013.240000000002</v>
      </c>
      <c r="L140" s="27"/>
      <c r="R140">
        <f>H140</f>
        <v>565.87</v>
      </c>
    </row>
    <row r="141" spans="1:26" ht="14.25">
      <c r="A141" s="23"/>
      <c r="B141" s="23"/>
      <c r="C141" s="24" t="s">
        <v>39</v>
      </c>
      <c r="D141" s="25" t="s">
        <v>40</v>
      </c>
      <c r="E141" s="25">
        <f ca="1">Source!BZ67</f>
        <v>74</v>
      </c>
      <c r="F141" s="26"/>
      <c r="G141" s="25"/>
      <c r="H141" s="27">
        <f ca="1">SUM(S139:S143)</f>
        <v>418.74</v>
      </c>
      <c r="I141" s="25"/>
      <c r="J141" s="24">
        <f ca="1">Source!AT67</f>
        <v>74</v>
      </c>
      <c r="K141" s="27">
        <f ca="1">SUM(T139:T143)</f>
        <v>14069.8</v>
      </c>
      <c r="L141" s="27"/>
    </row>
    <row r="142" spans="1:26" ht="14.25">
      <c r="A142" s="23"/>
      <c r="B142" s="23"/>
      <c r="C142" s="24" t="s">
        <v>41</v>
      </c>
      <c r="D142" s="25" t="s">
        <v>40</v>
      </c>
      <c r="E142" s="25">
        <f ca="1">Source!CA67</f>
        <v>50</v>
      </c>
      <c r="F142" s="26"/>
      <c r="G142" s="25"/>
      <c r="H142" s="27">
        <f ca="1">SUM(U139:U143)</f>
        <v>282.94</v>
      </c>
      <c r="I142" s="25"/>
      <c r="J142" s="24">
        <f ca="1">Source!AU67</f>
        <v>50</v>
      </c>
      <c r="K142" s="27">
        <f ca="1">SUM(V139:V143)</f>
        <v>9506.6200000000008</v>
      </c>
      <c r="L142" s="27"/>
    </row>
    <row r="143" spans="1:26" ht="14.25">
      <c r="A143" s="29"/>
      <c r="B143" s="29"/>
      <c r="C143" s="30" t="s">
        <v>42</v>
      </c>
      <c r="D143" s="31" t="s">
        <v>43</v>
      </c>
      <c r="E143" s="31">
        <f ca="1">Source!AQ67</f>
        <v>912.4</v>
      </c>
      <c r="F143" s="32"/>
      <c r="G143" s="31" t="str">
        <f ca="1">IF(Source!DI67&lt;&gt;"",Source!DI67," ")</f>
        <v xml:space="preserve"> </v>
      </c>
      <c r="H143" s="33"/>
      <c r="I143" s="31"/>
      <c r="J143" s="31"/>
      <c r="K143" s="33"/>
      <c r="L143" s="33">
        <f ca="1">Source!U67</f>
        <v>63.868000000000002</v>
      </c>
    </row>
    <row r="144" spans="1:26" ht="15">
      <c r="A144" s="34"/>
      <c r="B144" s="34"/>
      <c r="C144" s="34"/>
      <c r="D144" s="34"/>
      <c r="E144" s="34"/>
      <c r="F144" s="34"/>
      <c r="G144" s="57">
        <f ca="1">H140+H141+H142</f>
        <v>1267.55</v>
      </c>
      <c r="H144" s="57"/>
      <c r="I144" s="35"/>
      <c r="J144" s="57">
        <f ca="1">K140+K141+K142</f>
        <v>42589.66</v>
      </c>
      <c r="K144" s="57"/>
      <c r="L144" s="36">
        <f ca="1">Source!U67</f>
        <v>63.868000000000002</v>
      </c>
      <c r="O144">
        <f>G144</f>
        <v>1267.55</v>
      </c>
      <c r="P144">
        <f>J144</f>
        <v>42589.66</v>
      </c>
      <c r="Q144">
        <f>L144</f>
        <v>63.868000000000002</v>
      </c>
      <c r="W144">
        <f ca="1">IF(Source!BI67&lt;=1,H140+H141+H142,0)</f>
        <v>1267.55</v>
      </c>
      <c r="X144">
        <f ca="1">IF(Source!BI67=2,H140+H141+H142,0)</f>
        <v>0</v>
      </c>
      <c r="Y144">
        <f ca="1">IF(Source!BI67=3,H140+H141+H142,0)</f>
        <v>0</v>
      </c>
      <c r="Z144">
        <f ca="1">IF(Source!BI67=4,H140+H141+H142,0)</f>
        <v>0</v>
      </c>
    </row>
    <row r="145" spans="1:26" ht="14.25">
      <c r="A145" s="23" t="str">
        <f ca="1">IF(Source!E69&lt;&gt;"",Source!E69,"")</f>
        <v>14</v>
      </c>
      <c r="B145" s="23" t="str">
        <f ca="1">IF(Source!F69&lt;&gt;"",Source!F69,"")</f>
        <v>18-06-005-1</v>
      </c>
      <c r="C145" s="16" t="s">
        <v>695</v>
      </c>
      <c r="D145" s="25" t="str">
        <f ca="1">IF(Source!H69&lt;&gt;"",Source!H69,"")</f>
        <v>10 шт.</v>
      </c>
      <c r="E145" s="25">
        <f ca="1">Source!I69</f>
        <v>0.7</v>
      </c>
      <c r="F145" s="26">
        <f ca="1">Source!AL69+Source!AM69+Source!AO69</f>
        <v>7899.37</v>
      </c>
      <c r="G145" s="25"/>
      <c r="H145" s="27"/>
      <c r="I145" s="25" t="str">
        <f ca="1">IF(Source!BO69&lt;&gt;"",Source!BO69,"")</f>
        <v>18-06-005-1</v>
      </c>
      <c r="J145" s="25"/>
      <c r="K145" s="27"/>
      <c r="L145" s="27"/>
      <c r="S145">
        <f ca="1">ROUND((Source!FX69/100)*((ROUND(Source!AF69*Source!I69,2)+ROUND(Source!AE69*Source!I69,2))),2)</f>
        <v>217.63</v>
      </c>
      <c r="T145">
        <f ca="1">Source!X69</f>
        <v>7312.29</v>
      </c>
      <c r="U145">
        <f ca="1">ROUND((Source!FY69/100)*((ROUND(Source!AF69*Source!I69,2)+ROUND(Source!AE69*Source!I69,2))),2)</f>
        <v>141.12</v>
      </c>
      <c r="V145">
        <f ca="1">Source!Y69</f>
        <v>4741.57</v>
      </c>
    </row>
    <row r="146" spans="1:26" ht="14.25">
      <c r="A146" s="23"/>
      <c r="B146" s="23"/>
      <c r="C146" s="24" t="s">
        <v>35</v>
      </c>
      <c r="D146" s="25"/>
      <c r="E146" s="25"/>
      <c r="F146" s="26">
        <f ca="1">Source!AO69</f>
        <v>210.62</v>
      </c>
      <c r="G146" s="25" t="str">
        <f ca="1">IF(Source!DG69&lt;&gt;"",Source!DG69," ")</f>
        <v>)*1,15</v>
      </c>
      <c r="H146" s="27">
        <f ca="1">ROUND(Source!AF69*Source!I69,2)</f>
        <v>169.55</v>
      </c>
      <c r="I146" s="25"/>
      <c r="J146" s="25">
        <f ca="1">IF(Source!BA69&lt;&gt;0,Source!BA69,1)</f>
        <v>33.6</v>
      </c>
      <c r="K146" s="27">
        <f ca="1">Source!S69</f>
        <v>5696.85</v>
      </c>
      <c r="L146" s="27"/>
      <c r="R146">
        <f>H146</f>
        <v>169.55</v>
      </c>
    </row>
    <row r="147" spans="1:26" ht="14.25">
      <c r="A147" s="23"/>
      <c r="B147" s="23"/>
      <c r="C147" s="24" t="s">
        <v>36</v>
      </c>
      <c r="D147" s="25"/>
      <c r="E147" s="25"/>
      <c r="F147" s="26">
        <f ca="1">Source!AM69</f>
        <v>75.53</v>
      </c>
      <c r="G147" s="25" t="str">
        <f ca="1">IF(Source!DE69&lt;&gt;"",Source!DE69," ")</f>
        <v>)*1,25</v>
      </c>
      <c r="H147" s="27">
        <f ca="1">ROUND(Source!AD69*Source!I69,2)</f>
        <v>66.09</v>
      </c>
      <c r="I147" s="25"/>
      <c r="J147" s="25">
        <f ca="1">IF(Source!BB69&lt;&gt;0,Source!BB69,1)</f>
        <v>8.83</v>
      </c>
      <c r="K147" s="27">
        <f ca="1">Source!Q69</f>
        <v>583.55999999999995</v>
      </c>
      <c r="L147" s="27"/>
    </row>
    <row r="148" spans="1:26" ht="14.25">
      <c r="A148" s="23"/>
      <c r="B148" s="23"/>
      <c r="C148" s="24" t="s">
        <v>37</v>
      </c>
      <c r="D148" s="25"/>
      <c r="E148" s="25"/>
      <c r="F148" s="26">
        <f ca="1">Source!AN69</f>
        <v>0.54</v>
      </c>
      <c r="G148" s="25" t="str">
        <f ca="1">IF(Source!DF69&lt;&gt;"",Source!DF69," ")</f>
        <v>)*1,25</v>
      </c>
      <c r="H148" s="28">
        <f ca="1">ROUND(Source!AE69*Source!I69,2)</f>
        <v>0.47</v>
      </c>
      <c r="I148" s="25"/>
      <c r="J148" s="25">
        <f ca="1">IF(Source!BS69&lt;&gt;0,Source!BS69,1)</f>
        <v>33.6</v>
      </c>
      <c r="K148" s="28">
        <f ca="1">Source!R69</f>
        <v>15.88</v>
      </c>
      <c r="L148" s="27"/>
      <c r="R148">
        <f>H148</f>
        <v>0.47</v>
      </c>
    </row>
    <row r="149" spans="1:26" ht="14.25">
      <c r="A149" s="23"/>
      <c r="B149" s="23"/>
      <c r="C149" s="24" t="s">
        <v>38</v>
      </c>
      <c r="D149" s="25"/>
      <c r="E149" s="25"/>
      <c r="F149" s="26">
        <f ca="1">Source!AL69</f>
        <v>7613.22</v>
      </c>
      <c r="G149" s="25" t="str">
        <f ca="1">IF(Source!DD69&lt;&gt;"",Source!DD69," ")</f>
        <v xml:space="preserve"> </v>
      </c>
      <c r="H149" s="27">
        <f ca="1">ROUND(Source!AC69*Source!I69,2)</f>
        <v>5329.25</v>
      </c>
      <c r="I149" s="25"/>
      <c r="J149" s="25">
        <f ca="1">IF(Source!BC69&lt;&gt;0,Source!BC69,1)</f>
        <v>4.3</v>
      </c>
      <c r="K149" s="27">
        <f ca="1">Source!P69</f>
        <v>22915.79</v>
      </c>
      <c r="L149" s="27"/>
    </row>
    <row r="150" spans="1:26" ht="14.25">
      <c r="A150" s="23"/>
      <c r="B150" s="23"/>
      <c r="C150" s="24" t="s">
        <v>39</v>
      </c>
      <c r="D150" s="25" t="s">
        <v>40</v>
      </c>
      <c r="E150" s="25">
        <f ca="1">Source!BZ69</f>
        <v>128</v>
      </c>
      <c r="F150" s="26"/>
      <c r="G150" s="25"/>
      <c r="H150" s="27">
        <f ca="1">SUM(S145:S155)</f>
        <v>217.63</v>
      </c>
      <c r="I150" s="25"/>
      <c r="J150" s="24">
        <f ca="1">Source!AT69</f>
        <v>128</v>
      </c>
      <c r="K150" s="27">
        <f ca="1">SUM(T145:T155)</f>
        <v>7312.29</v>
      </c>
      <c r="L150" s="27"/>
    </row>
    <row r="151" spans="1:26" ht="14.25">
      <c r="A151" s="23"/>
      <c r="B151" s="23"/>
      <c r="C151" s="24" t="s">
        <v>41</v>
      </c>
      <c r="D151" s="25" t="s">
        <v>40</v>
      </c>
      <c r="E151" s="25">
        <f ca="1">Source!CA69</f>
        <v>83</v>
      </c>
      <c r="F151" s="26"/>
      <c r="G151" s="25"/>
      <c r="H151" s="27">
        <f ca="1">SUM(U145:U155)</f>
        <v>141.12</v>
      </c>
      <c r="I151" s="25"/>
      <c r="J151" s="24">
        <f ca="1">Source!AU69</f>
        <v>83</v>
      </c>
      <c r="K151" s="27">
        <f ca="1">SUM(V145:V155)</f>
        <v>4741.57</v>
      </c>
      <c r="L151" s="27"/>
    </row>
    <row r="152" spans="1:26" ht="14.25">
      <c r="A152" s="23"/>
      <c r="B152" s="23"/>
      <c r="C152" s="24" t="s">
        <v>42</v>
      </c>
      <c r="D152" s="25" t="s">
        <v>43</v>
      </c>
      <c r="E152" s="25">
        <f ca="1">Source!AQ69</f>
        <v>21.58</v>
      </c>
      <c r="F152" s="26"/>
      <c r="G152" s="25" t="str">
        <f ca="1">IF(Source!DI69&lt;&gt;"",Source!DI69," ")</f>
        <v>)*1,15</v>
      </c>
      <c r="H152" s="27"/>
      <c r="I152" s="25"/>
      <c r="J152" s="25"/>
      <c r="K152" s="27"/>
      <c r="L152" s="27">
        <f ca="1">Source!U69</f>
        <v>17.371899999999997</v>
      </c>
    </row>
    <row r="153" spans="1:26" ht="28.5">
      <c r="A153" s="23" t="str">
        <f ca="1">IF(Source!E71&lt;&gt;"",Source!E71,"")</f>
        <v>14,1</v>
      </c>
      <c r="B153" s="23" t="str">
        <f ca="1">IF(Source!F71&lt;&gt;"",Source!F71,"")</f>
        <v>302-1099</v>
      </c>
      <c r="C153" s="24" t="str">
        <f ca="1">IF(Source!G71&lt;&gt;"",Source!G71,"")</f>
        <v>Элеваторы ВТИ стальные из стальных труб и сортовой стали № 1 и 2</v>
      </c>
      <c r="D153" s="25" t="str">
        <f ca="1">IF(Source!H71&lt;&gt;"",Source!H71,"")</f>
        <v>шт.</v>
      </c>
      <c r="E153" s="25">
        <f ca="1">Source!I71</f>
        <v>-7</v>
      </c>
      <c r="F153" s="26">
        <f ca="1">Source!AL71+Source!AM71+Source!AO71</f>
        <v>629</v>
      </c>
      <c r="G153" s="25"/>
      <c r="H153" s="27">
        <f ca="1">ROUND(Source!AC71*Source!I71,2)+ROUND(Source!AD71*Source!I71,2)+ROUND(Source!AF71*Source!I71,2)</f>
        <v>-4403</v>
      </c>
      <c r="I153" s="25"/>
      <c r="J153" s="25">
        <f ca="1">IF(Source!BC71&lt;&gt;0,Source!BC71,1)</f>
        <v>3.9</v>
      </c>
      <c r="K153" s="27">
        <f ca="1">Source!O71</f>
        <v>-17171.7</v>
      </c>
      <c r="L153" s="27"/>
      <c r="S153">
        <f ca="1">ROUND((Source!FX71/100)*((ROUND(Source!AF71*Source!I71,2)+ROUND(Source!AE71*Source!I71,2))),2)</f>
        <v>0</v>
      </c>
      <c r="T153">
        <f ca="1">Source!X71</f>
        <v>0</v>
      </c>
      <c r="U153">
        <f ca="1">ROUND((Source!FY71/100)*((ROUND(Source!AF71*Source!I71,2)+ROUND(Source!AE71*Source!I71,2))),2)</f>
        <v>0</v>
      </c>
      <c r="V153">
        <f ca="1">Source!Y71</f>
        <v>0</v>
      </c>
      <c r="W153">
        <f ca="1">IF(Source!BI71&lt;=1,H153,0)</f>
        <v>-4403</v>
      </c>
      <c r="X153">
        <f ca="1">IF(Source!BI71=2,H153,0)</f>
        <v>0</v>
      </c>
      <c r="Y153">
        <f ca="1">IF(Source!BI71=3,H153,0)</f>
        <v>0</v>
      </c>
      <c r="Z153">
        <f ca="1">IF(Source!BI71=4,H153,0)</f>
        <v>0</v>
      </c>
    </row>
    <row r="154" spans="1:26" ht="42.75">
      <c r="A154" s="23" t="str">
        <f ca="1">IF(Source!E73&lt;&gt;"",Source!E73,"")</f>
        <v>14,2</v>
      </c>
      <c r="B154" s="23" t="str">
        <f ca="1">IF(Source!F73&lt;&gt;"",Source!F73,"")</f>
        <v>507-0983</v>
      </c>
      <c r="C154" s="24" t="str">
        <f ca="1">IF(Source!G73&lt;&gt;"",Source!G73,"")</f>
        <v>Фланцы стальные плоские приварные из стали ВСт3сп2, ВСт3сп3, давлением 1,0 МПа (10 кгс/см2), диаметром 50 мм</v>
      </c>
      <c r="D154" s="25" t="str">
        <f ca="1">IF(Source!H73&lt;&gt;"",Source!H73,"")</f>
        <v>шт.</v>
      </c>
      <c r="E154" s="25">
        <f ca="1">Source!I73</f>
        <v>-21</v>
      </c>
      <c r="F154" s="26">
        <f ca="1">Source!AL73+Source!AM73+Source!AO73</f>
        <v>27.99</v>
      </c>
      <c r="G154" s="25"/>
      <c r="H154" s="27">
        <f ca="1">ROUND(Source!AC73*Source!I73,2)+ROUND(Source!AD73*Source!I73,2)+ROUND(Source!AF73*Source!I73,2)</f>
        <v>-587.79</v>
      </c>
      <c r="I154" s="25"/>
      <c r="J154" s="25">
        <f ca="1">IF(Source!BC73&lt;&gt;0,Source!BC73,1)</f>
        <v>7</v>
      </c>
      <c r="K154" s="27">
        <f ca="1">Source!O73</f>
        <v>-4114.53</v>
      </c>
      <c r="L154" s="27"/>
      <c r="S154">
        <f ca="1">ROUND((Source!FX73/100)*((ROUND(Source!AF73*Source!I73,2)+ROUND(Source!AE73*Source!I73,2))),2)</f>
        <v>0</v>
      </c>
      <c r="T154">
        <f ca="1">Source!X73</f>
        <v>0</v>
      </c>
      <c r="U154">
        <f ca="1">ROUND((Source!FY73/100)*((ROUND(Source!AF73*Source!I73,2)+ROUND(Source!AE73*Source!I73,2))),2)</f>
        <v>0</v>
      </c>
      <c r="V154">
        <f ca="1">Source!Y73</f>
        <v>0</v>
      </c>
      <c r="W154">
        <f ca="1">IF(Source!BI73&lt;=1,H154,0)</f>
        <v>-587.79</v>
      </c>
      <c r="X154">
        <f ca="1">IF(Source!BI73=2,H154,0)</f>
        <v>0</v>
      </c>
      <c r="Y154">
        <f ca="1">IF(Source!BI73=3,H154,0)</f>
        <v>0</v>
      </c>
      <c r="Z154">
        <f ca="1">IF(Source!BI73=4,H154,0)</f>
        <v>0</v>
      </c>
    </row>
    <row r="155" spans="1:26" ht="41.25">
      <c r="A155" s="29" t="str">
        <f ca="1">IF(Source!E75&lt;&gt;"",Source!E75,"")</f>
        <v>14,3</v>
      </c>
      <c r="B155" s="29" t="str">
        <f ca="1">IF(Source!F75&lt;&gt;"",Source!F75,"")</f>
        <v>Цена поставщика</v>
      </c>
      <c r="C155" s="30" t="s">
        <v>50</v>
      </c>
      <c r="D155" s="31" t="str">
        <f ca="1">IF(Source!H75&lt;&gt;"",Source!H75,"")</f>
        <v>шт</v>
      </c>
      <c r="E155" s="31">
        <f ca="1">Source!I75</f>
        <v>7</v>
      </c>
      <c r="F155" s="32">
        <f ca="1">Source!AL75+Source!AM75+Source!AO75</f>
        <v>5030.83</v>
      </c>
      <c r="G155" s="31"/>
      <c r="H155" s="33">
        <f ca="1">ROUND(Source!AC75*Source!I75,2)+ROUND(Source!AD75*Source!I75,2)+ROUND(Source!AF75*Source!I75,2)</f>
        <v>35215.81</v>
      </c>
      <c r="I155" s="31"/>
      <c r="J155" s="31">
        <f ca="1">IF(Source!BC75&lt;&gt;0,Source!BC75,1)</f>
        <v>1</v>
      </c>
      <c r="K155" s="33">
        <f ca="1">Source!O75</f>
        <v>35215.81</v>
      </c>
      <c r="L155" s="33"/>
      <c r="S155">
        <f ca="1">ROUND((Source!FX75/100)*((ROUND(Source!AF75*Source!I75,2)+ROUND(Source!AE75*Source!I75,2))),2)</f>
        <v>0</v>
      </c>
      <c r="T155">
        <f ca="1">Source!X75</f>
        <v>0</v>
      </c>
      <c r="U155">
        <f ca="1">ROUND((Source!FY75/100)*((ROUND(Source!AF75*Source!I75,2)+ROUND(Source!AE75*Source!I75,2))),2)</f>
        <v>0</v>
      </c>
      <c r="V155">
        <f ca="1">Source!Y75</f>
        <v>0</v>
      </c>
      <c r="W155">
        <f ca="1">IF(Source!BI75&lt;=1,H155,0)</f>
        <v>35215.81</v>
      </c>
      <c r="X155">
        <f ca="1">IF(Source!BI75=2,H155,0)</f>
        <v>0</v>
      </c>
      <c r="Y155">
        <f ca="1">IF(Source!BI75=3,H155,0)</f>
        <v>0</v>
      </c>
      <c r="Z155">
        <f ca="1">IF(Source!BI75=4,H155,0)</f>
        <v>0</v>
      </c>
    </row>
    <row r="156" spans="1:26" ht="15">
      <c r="A156" s="34"/>
      <c r="B156" s="34"/>
      <c r="C156" s="34"/>
      <c r="D156" s="34"/>
      <c r="E156" s="34"/>
      <c r="F156" s="34"/>
      <c r="G156" s="57">
        <f ca="1">H146+H147+H149+H150+H151+SUM(H153:H155)</f>
        <v>36148.659999999996</v>
      </c>
      <c r="H156" s="57"/>
      <c r="I156" s="35"/>
      <c r="J156" s="57">
        <f ca="1">K146+K147+K149+K150+K151+SUM(K153:K155)</f>
        <v>55179.64</v>
      </c>
      <c r="K156" s="57"/>
      <c r="L156" s="36">
        <f ca="1">Source!U69</f>
        <v>17.371899999999997</v>
      </c>
      <c r="O156">
        <f>G156</f>
        <v>36148.659999999996</v>
      </c>
      <c r="P156">
        <f>J156</f>
        <v>55179.64</v>
      </c>
      <c r="Q156">
        <f>L156</f>
        <v>17.371899999999997</v>
      </c>
      <c r="W156">
        <f ca="1">IF(Source!BI69&lt;=1,H146+H147+H149+H150+H151,0)</f>
        <v>5923.64</v>
      </c>
      <c r="X156">
        <f ca="1">IF(Source!BI69=2,H146+H147+H149+H150+H151,0)</f>
        <v>0</v>
      </c>
      <c r="Y156">
        <f ca="1">IF(Source!BI69=3,H146+H147+H149+H150+H151,0)</f>
        <v>0</v>
      </c>
      <c r="Z156">
        <f ca="1">IF(Source!BI69=4,H146+H147+H149+H150+H151,0)</f>
        <v>0</v>
      </c>
    </row>
    <row r="157" spans="1:26" ht="28.5">
      <c r="A157" s="23" t="str">
        <f ca="1">IF(Source!E77&lt;&gt;"",Source!E77,"")</f>
        <v>15</v>
      </c>
      <c r="B157" s="23" t="str">
        <f ca="1">IF(Source!F77&lt;&gt;"",Source!F77,"")</f>
        <v>18-05-001-1</v>
      </c>
      <c r="C157" s="24" t="str">
        <f ca="1">IF(Source!G77&lt;&gt;"",Source!G77,"")</f>
        <v>Демонтаж  насосов центробежных с электродвигателем, масса агрегата до 0,1 т</v>
      </c>
      <c r="D157" s="25" t="str">
        <f ca="1">IF(Source!H77&lt;&gt;"",Source!H77,"")</f>
        <v>1 насос</v>
      </c>
      <c r="E157" s="25">
        <f ca="1">Source!I77</f>
        <v>1</v>
      </c>
      <c r="F157" s="26">
        <f ca="1">Source!AL77+Source!AM77+Source!AO77</f>
        <v>2702.9999999999995</v>
      </c>
      <c r="G157" s="25"/>
      <c r="H157" s="27"/>
      <c r="I157" s="25" t="str">
        <f ca="1">IF(Source!BO77&lt;&gt;"",Source!BO77,"")</f>
        <v>18-05-001-1</v>
      </c>
      <c r="J157" s="25"/>
      <c r="K157" s="27"/>
      <c r="L157" s="27"/>
      <c r="S157">
        <f ca="1">ROUND((Source!FX77/100)*((ROUND(Source!AF77*Source!I77,2)+ROUND(Source!AE77*Source!I77,2))),2)</f>
        <v>67.75</v>
      </c>
      <c r="T157">
        <f ca="1">Source!X77</f>
        <v>2276.33</v>
      </c>
      <c r="U157">
        <f ca="1">ROUND((Source!FY77/100)*((ROUND(Source!AF77*Source!I77,2)+ROUND(Source!AE77*Source!I77,2))),2)</f>
        <v>43.93</v>
      </c>
      <c r="V157">
        <f ca="1">Source!Y77</f>
        <v>1476.06</v>
      </c>
    </row>
    <row r="158" spans="1:26" ht="14.25">
      <c r="A158" s="23"/>
      <c r="B158" s="23"/>
      <c r="C158" s="24" t="s">
        <v>35</v>
      </c>
      <c r="D158" s="25"/>
      <c r="E158" s="25"/>
      <c r="F158" s="26">
        <f ca="1">Source!AO77</f>
        <v>131.63999999999999</v>
      </c>
      <c r="G158" s="25" t="str">
        <f ca="1">IF(Source!DG77&lt;&gt;"",Source!DG77," ")</f>
        <v>)*0,4</v>
      </c>
      <c r="H158" s="27">
        <f ca="1">ROUND(Source!AF77*Source!I77,2)</f>
        <v>52.66</v>
      </c>
      <c r="I158" s="25"/>
      <c r="J158" s="25">
        <f ca="1">IF(Source!BA77&lt;&gt;0,Source!BA77,1)</f>
        <v>33.6</v>
      </c>
      <c r="K158" s="27">
        <f ca="1">Source!S77</f>
        <v>1769.24</v>
      </c>
      <c r="L158" s="27"/>
      <c r="R158">
        <f>H158</f>
        <v>52.66</v>
      </c>
    </row>
    <row r="159" spans="1:26" ht="14.25">
      <c r="A159" s="23"/>
      <c r="B159" s="23"/>
      <c r="C159" s="24" t="s">
        <v>36</v>
      </c>
      <c r="D159" s="25"/>
      <c r="E159" s="25"/>
      <c r="F159" s="26">
        <f ca="1">Source!AM77</f>
        <v>12.43</v>
      </c>
      <c r="G159" s="25" t="str">
        <f ca="1">IF(Source!DE77&lt;&gt;"",Source!DE77," ")</f>
        <v>)*0,4</v>
      </c>
      <c r="H159" s="27">
        <f ca="1">ROUND(Source!AD77*Source!I77,2)</f>
        <v>4.97</v>
      </c>
      <c r="I159" s="25"/>
      <c r="J159" s="25">
        <f ca="1">IF(Source!BB77&lt;&gt;0,Source!BB77,1)</f>
        <v>9.2100000000000009</v>
      </c>
      <c r="K159" s="27">
        <f ca="1">Source!Q77</f>
        <v>45.79</v>
      </c>
      <c r="L159" s="27"/>
    </row>
    <row r="160" spans="1:26" ht="14.25">
      <c r="A160" s="23"/>
      <c r="B160" s="23"/>
      <c r="C160" s="24" t="s">
        <v>37</v>
      </c>
      <c r="D160" s="25"/>
      <c r="E160" s="25"/>
      <c r="F160" s="26">
        <f ca="1">Source!AN77</f>
        <v>0.68</v>
      </c>
      <c r="G160" s="25" t="str">
        <f ca="1">IF(Source!DF77&lt;&gt;"",Source!DF77," ")</f>
        <v>)*0,4</v>
      </c>
      <c r="H160" s="28">
        <f ca="1">ROUND(Source!AE77*Source!I77,2)</f>
        <v>0.27</v>
      </c>
      <c r="I160" s="25"/>
      <c r="J160" s="25">
        <f ca="1">IF(Source!BS77&lt;&gt;0,Source!BS77,1)</f>
        <v>33.6</v>
      </c>
      <c r="K160" s="28">
        <f ca="1">Source!R77</f>
        <v>9.14</v>
      </c>
      <c r="L160" s="27"/>
      <c r="R160">
        <f>H160</f>
        <v>0.27</v>
      </c>
    </row>
    <row r="161" spans="1:26" ht="14.25">
      <c r="A161" s="23"/>
      <c r="B161" s="23"/>
      <c r="C161" s="24" t="s">
        <v>39</v>
      </c>
      <c r="D161" s="25" t="s">
        <v>40</v>
      </c>
      <c r="E161" s="25">
        <f ca="1">Source!BZ77</f>
        <v>128</v>
      </c>
      <c r="F161" s="26"/>
      <c r="G161" s="25"/>
      <c r="H161" s="27">
        <f ca="1">SUM(S157:S163)</f>
        <v>67.75</v>
      </c>
      <c r="I161" s="25"/>
      <c r="J161" s="24">
        <f ca="1">Source!AT77</f>
        <v>128</v>
      </c>
      <c r="K161" s="27">
        <f ca="1">SUM(T157:T163)</f>
        <v>2276.33</v>
      </c>
      <c r="L161" s="27"/>
    </row>
    <row r="162" spans="1:26" ht="14.25">
      <c r="A162" s="23"/>
      <c r="B162" s="23"/>
      <c r="C162" s="24" t="s">
        <v>41</v>
      </c>
      <c r="D162" s="25" t="s">
        <v>40</v>
      </c>
      <c r="E162" s="25">
        <f ca="1">Source!CA77</f>
        <v>83</v>
      </c>
      <c r="F162" s="26"/>
      <c r="G162" s="25"/>
      <c r="H162" s="27">
        <f ca="1">SUM(U157:U163)</f>
        <v>43.93</v>
      </c>
      <c r="I162" s="25"/>
      <c r="J162" s="24">
        <f ca="1">Source!AU77</f>
        <v>83</v>
      </c>
      <c r="K162" s="27">
        <f ca="1">SUM(V157:V163)</f>
        <v>1476.06</v>
      </c>
      <c r="L162" s="27"/>
    </row>
    <row r="163" spans="1:26" ht="14.25">
      <c r="A163" s="29"/>
      <c r="B163" s="29"/>
      <c r="C163" s="30" t="s">
        <v>42</v>
      </c>
      <c r="D163" s="31" t="s">
        <v>43</v>
      </c>
      <c r="E163" s="31">
        <f ca="1">Source!AQ77</f>
        <v>14.17</v>
      </c>
      <c r="F163" s="32"/>
      <c r="G163" s="31" t="str">
        <f ca="1">IF(Source!DI77&lt;&gt;"",Source!DI77," ")</f>
        <v>)*0,4</v>
      </c>
      <c r="H163" s="33"/>
      <c r="I163" s="31"/>
      <c r="J163" s="31"/>
      <c r="K163" s="33"/>
      <c r="L163" s="33">
        <f ca="1">Source!U77</f>
        <v>5.6680000000000001</v>
      </c>
    </row>
    <row r="164" spans="1:26" ht="15">
      <c r="A164" s="34"/>
      <c r="B164" s="34"/>
      <c r="C164" s="34"/>
      <c r="D164" s="34"/>
      <c r="E164" s="34"/>
      <c r="F164" s="34"/>
      <c r="G164" s="57">
        <f ca="1">H158+H159+H161+H162</f>
        <v>169.31</v>
      </c>
      <c r="H164" s="57"/>
      <c r="I164" s="35"/>
      <c r="J164" s="57">
        <f ca="1">K158+K159+K161+K162</f>
        <v>5567.42</v>
      </c>
      <c r="K164" s="57"/>
      <c r="L164" s="36">
        <f ca="1">Source!U77</f>
        <v>5.6680000000000001</v>
      </c>
      <c r="O164">
        <f>G164</f>
        <v>169.31</v>
      </c>
      <c r="P164">
        <f>J164</f>
        <v>5567.42</v>
      </c>
      <c r="Q164">
        <f>L164</f>
        <v>5.6680000000000001</v>
      </c>
      <c r="W164">
        <f ca="1">IF(Source!BI77&lt;=1,H158+H159+H161+H162,0)</f>
        <v>169.31</v>
      </c>
      <c r="X164">
        <f ca="1">IF(Source!BI77=2,H158+H159+H161+H162,0)</f>
        <v>0</v>
      </c>
      <c r="Y164">
        <f ca="1">IF(Source!BI77=3,H158+H159+H161+H162,0)</f>
        <v>0</v>
      </c>
      <c r="Z164">
        <f ca="1">IF(Source!BI77=4,H158+H159+H161+H162,0)</f>
        <v>0</v>
      </c>
    </row>
    <row r="165" spans="1:26" ht="28.5">
      <c r="A165" s="23" t="str">
        <f ca="1">IF(Source!E79&lt;&gt;"",Source!E79,"")</f>
        <v>16</v>
      </c>
      <c r="B165" s="23" t="str">
        <f ca="1">IF(Source!F79&lt;&gt;"",Source!F79,"")</f>
        <v>18-05-001-1</v>
      </c>
      <c r="C165" s="24" t="str">
        <f ca="1">IF(Source!G79&lt;&gt;"",Source!G79,"")</f>
        <v>Установка насосов центробежных с электродвигателем, масса агрегата до 0,1 т</v>
      </c>
      <c r="D165" s="25" t="str">
        <f ca="1">IF(Source!H79&lt;&gt;"",Source!H79,"")</f>
        <v>1 насос</v>
      </c>
      <c r="E165" s="25">
        <f ca="1">Source!I79</f>
        <v>1</v>
      </c>
      <c r="F165" s="26">
        <f ca="1">Source!AL79+Source!AM79+Source!AO79</f>
        <v>2702.9999999999995</v>
      </c>
      <c r="G165" s="25"/>
      <c r="H165" s="27"/>
      <c r="I165" s="25" t="str">
        <f ca="1">IF(Source!BO79&lt;&gt;"",Source!BO79,"")</f>
        <v>18-05-001-1</v>
      </c>
      <c r="J165" s="25"/>
      <c r="K165" s="27"/>
      <c r="L165" s="27"/>
      <c r="S165">
        <f ca="1">ROUND((Source!FX79/100)*((ROUND(Source!AF79*Source!I79,2)+ROUND(Source!AE79*Source!I79,2))),2)</f>
        <v>194.87</v>
      </c>
      <c r="T165">
        <f ca="1">Source!X79</f>
        <v>6547.37</v>
      </c>
      <c r="U165">
        <f ca="1">ROUND((Source!FY79/100)*((ROUND(Source!AF79*Source!I79,2)+ROUND(Source!AE79*Source!I79,2))),2)</f>
        <v>126.36</v>
      </c>
      <c r="V165">
        <f ca="1">Source!Y79</f>
        <v>4245.5600000000004</v>
      </c>
    </row>
    <row r="166" spans="1:26" ht="14.25">
      <c r="A166" s="23"/>
      <c r="B166" s="23"/>
      <c r="C166" s="24" t="s">
        <v>35</v>
      </c>
      <c r="D166" s="25"/>
      <c r="E166" s="25"/>
      <c r="F166" s="26">
        <f ca="1">Source!AO79</f>
        <v>131.63999999999999</v>
      </c>
      <c r="G166" s="25" t="str">
        <f ca="1">IF(Source!DG79&lt;&gt;"",Source!DG79," ")</f>
        <v>)*1,15</v>
      </c>
      <c r="H166" s="27">
        <f ca="1">ROUND(Source!AF79*Source!I79,2)</f>
        <v>151.38999999999999</v>
      </c>
      <c r="I166" s="25"/>
      <c r="J166" s="25">
        <f ca="1">IF(Source!BA79&lt;&gt;0,Source!BA79,1)</f>
        <v>33.6</v>
      </c>
      <c r="K166" s="27">
        <f ca="1">Source!S79</f>
        <v>5086.57</v>
      </c>
      <c r="L166" s="27"/>
      <c r="R166">
        <f>H166</f>
        <v>151.38999999999999</v>
      </c>
    </row>
    <row r="167" spans="1:26" ht="14.25">
      <c r="A167" s="23"/>
      <c r="B167" s="23"/>
      <c r="C167" s="24" t="s">
        <v>36</v>
      </c>
      <c r="D167" s="25"/>
      <c r="E167" s="25"/>
      <c r="F167" s="26">
        <f ca="1">Source!AM79</f>
        <v>12.43</v>
      </c>
      <c r="G167" s="25" t="str">
        <f ca="1">IF(Source!DE79&lt;&gt;"",Source!DE79," ")</f>
        <v>)*1,25</v>
      </c>
      <c r="H167" s="27">
        <f ca="1">ROUND(Source!AD79*Source!I79,2)</f>
        <v>15.54</v>
      </c>
      <c r="I167" s="25"/>
      <c r="J167" s="25">
        <f ca="1">IF(Source!BB79&lt;&gt;0,Source!BB79,1)</f>
        <v>9.2100000000000009</v>
      </c>
      <c r="K167" s="27">
        <f ca="1">Source!Q79</f>
        <v>143.1</v>
      </c>
      <c r="L167" s="27"/>
    </row>
    <row r="168" spans="1:26" ht="14.25">
      <c r="A168" s="23"/>
      <c r="B168" s="23"/>
      <c r="C168" s="24" t="s">
        <v>37</v>
      </c>
      <c r="D168" s="25"/>
      <c r="E168" s="25"/>
      <c r="F168" s="26">
        <f ca="1">Source!AN79</f>
        <v>0.68</v>
      </c>
      <c r="G168" s="25" t="str">
        <f ca="1">IF(Source!DF79&lt;&gt;"",Source!DF79," ")</f>
        <v>)*1,25</v>
      </c>
      <c r="H168" s="28">
        <f ca="1">ROUND(Source!AE79*Source!I79,2)</f>
        <v>0.85</v>
      </c>
      <c r="I168" s="25"/>
      <c r="J168" s="25">
        <f ca="1">IF(Source!BS79&lt;&gt;0,Source!BS79,1)</f>
        <v>33.6</v>
      </c>
      <c r="K168" s="28">
        <f ca="1">Source!R79</f>
        <v>28.56</v>
      </c>
      <c r="L168" s="27"/>
      <c r="R168">
        <f>H168</f>
        <v>0.85</v>
      </c>
    </row>
    <row r="169" spans="1:26" ht="14.25">
      <c r="A169" s="23"/>
      <c r="B169" s="23"/>
      <c r="C169" s="24" t="s">
        <v>38</v>
      </c>
      <c r="D169" s="25"/>
      <c r="E169" s="25"/>
      <c r="F169" s="26">
        <f ca="1">Source!AL79</f>
        <v>2558.9299999999998</v>
      </c>
      <c r="G169" s="25" t="str">
        <f ca="1">IF(Source!DD79&lt;&gt;"",Source!DD79," ")</f>
        <v xml:space="preserve"> </v>
      </c>
      <c r="H169" s="27">
        <f ca="1">ROUND(Source!AC79*Source!I79,2)</f>
        <v>2558.9299999999998</v>
      </c>
      <c r="I169" s="25"/>
      <c r="J169" s="25">
        <f ca="1">IF(Source!BC79&lt;&gt;0,Source!BC79,1)</f>
        <v>4.01</v>
      </c>
      <c r="K169" s="27">
        <f ca="1">Source!P79</f>
        <v>10261.31</v>
      </c>
      <c r="L169" s="27"/>
    </row>
    <row r="170" spans="1:26" ht="14.25">
      <c r="A170" s="23"/>
      <c r="B170" s="23"/>
      <c r="C170" s="24" t="s">
        <v>39</v>
      </c>
      <c r="D170" s="25" t="s">
        <v>40</v>
      </c>
      <c r="E170" s="25">
        <f ca="1">Source!BZ79</f>
        <v>128</v>
      </c>
      <c r="F170" s="26"/>
      <c r="G170" s="25"/>
      <c r="H170" s="27">
        <f ca="1">SUM(S165:S174)</f>
        <v>194.87</v>
      </c>
      <c r="I170" s="25"/>
      <c r="J170" s="24">
        <f ca="1">Source!AT79</f>
        <v>128</v>
      </c>
      <c r="K170" s="27">
        <f ca="1">SUM(T165:T174)</f>
        <v>6547.37</v>
      </c>
      <c r="L170" s="27"/>
    </row>
    <row r="171" spans="1:26" ht="14.25">
      <c r="A171" s="23"/>
      <c r="B171" s="23"/>
      <c r="C171" s="24" t="s">
        <v>41</v>
      </c>
      <c r="D171" s="25" t="s">
        <v>40</v>
      </c>
      <c r="E171" s="25">
        <f ca="1">Source!CA79</f>
        <v>83</v>
      </c>
      <c r="F171" s="26"/>
      <c r="G171" s="25"/>
      <c r="H171" s="27">
        <f ca="1">SUM(U165:U174)</f>
        <v>126.36</v>
      </c>
      <c r="I171" s="25"/>
      <c r="J171" s="24">
        <f ca="1">Source!AU79</f>
        <v>83</v>
      </c>
      <c r="K171" s="27">
        <f ca="1">SUM(V165:V174)</f>
        <v>4245.5600000000004</v>
      </c>
      <c r="L171" s="27"/>
    </row>
    <row r="172" spans="1:26" ht="14.25">
      <c r="A172" s="23"/>
      <c r="B172" s="23"/>
      <c r="C172" s="24" t="s">
        <v>42</v>
      </c>
      <c r="D172" s="25" t="s">
        <v>43</v>
      </c>
      <c r="E172" s="25">
        <f ca="1">Source!AQ79</f>
        <v>14.17</v>
      </c>
      <c r="F172" s="26"/>
      <c r="G172" s="25" t="str">
        <f ca="1">IF(Source!DI79&lt;&gt;"",Source!DI79," ")</f>
        <v>)*1,15</v>
      </c>
      <c r="H172" s="27"/>
      <c r="I172" s="25"/>
      <c r="J172" s="25"/>
      <c r="K172" s="27"/>
      <c r="L172" s="27">
        <f ca="1">Source!U79</f>
        <v>16.295499999999997</v>
      </c>
    </row>
    <row r="173" spans="1:26" ht="42.75">
      <c r="A173" s="23" t="str">
        <f ca="1">IF(Source!E81&lt;&gt;"",Source!E81,"")</f>
        <v>16,1</v>
      </c>
      <c r="B173" s="23" t="str">
        <f ca="1">IF(Source!F81&lt;&gt;"",Source!F81,"")</f>
        <v>301-1494</v>
      </c>
      <c r="C173" s="24" t="str">
        <f ca="1">IF(Source!G81&lt;&gt;"",Source!G81,"")</f>
        <v>Насосы центробежные 8/18 с электродвигателем 4А 180 А2 массой агрегата до 0,1 т</v>
      </c>
      <c r="D173" s="25" t="str">
        <f ca="1">IF(Source!H81&lt;&gt;"",Source!H81,"")</f>
        <v>компл.</v>
      </c>
      <c r="E173" s="25">
        <f ca="1">Source!I81</f>
        <v>-1</v>
      </c>
      <c r="F173" s="26">
        <f ca="1">Source!AL81+Source!AM81+Source!AO81</f>
        <v>2453.8000000000002</v>
      </c>
      <c r="G173" s="25"/>
      <c r="H173" s="27">
        <f ca="1">ROUND(Source!AC81*Source!I81,2)+ROUND(Source!AD81*Source!I81,2)+ROUND(Source!AF81*Source!I81,2)</f>
        <v>-2453.8000000000002</v>
      </c>
      <c r="I173" s="25"/>
      <c r="J173" s="25">
        <f ca="1">IF(Source!BC81&lt;&gt;0,Source!BC81,1)</f>
        <v>3.89</v>
      </c>
      <c r="K173" s="27">
        <f ca="1">Source!O81</f>
        <v>-9545.2800000000007</v>
      </c>
      <c r="L173" s="27"/>
      <c r="S173">
        <f ca="1">ROUND((Source!FX81/100)*((ROUND(Source!AF81*Source!I81,2)+ROUND(Source!AE81*Source!I81,2))),2)</f>
        <v>0</v>
      </c>
      <c r="T173">
        <f ca="1">Source!X81</f>
        <v>0</v>
      </c>
      <c r="U173">
        <f ca="1">ROUND((Source!FY81/100)*((ROUND(Source!AF81*Source!I81,2)+ROUND(Source!AE81*Source!I81,2))),2)</f>
        <v>0</v>
      </c>
      <c r="V173">
        <f ca="1">Source!Y81</f>
        <v>0</v>
      </c>
      <c r="W173">
        <f ca="1">IF(Source!BI81&lt;=1,H173,0)</f>
        <v>-2453.8000000000002</v>
      </c>
      <c r="X173">
        <f ca="1">IF(Source!BI81=2,H173,0)</f>
        <v>0</v>
      </c>
      <c r="Y173">
        <f ca="1">IF(Source!BI81=3,H173,0)</f>
        <v>0</v>
      </c>
      <c r="Z173">
        <f ca="1">IF(Source!BI81=4,H173,0)</f>
        <v>0</v>
      </c>
    </row>
    <row r="174" spans="1:26" ht="28.5">
      <c r="A174" s="29" t="str">
        <f ca="1">IF(Source!E83&lt;&gt;"",Source!E83,"")</f>
        <v>16,2</v>
      </c>
      <c r="B174" s="29" t="str">
        <f ca="1">IF(Source!F83&lt;&gt;"",Source!F83,"")</f>
        <v>Цена поставщика</v>
      </c>
      <c r="C174" s="30" t="s">
        <v>51</v>
      </c>
      <c r="D174" s="31" t="str">
        <f ca="1">IF(Source!H83&lt;&gt;"",Source!H83,"")</f>
        <v>шт</v>
      </c>
      <c r="E174" s="31">
        <f ca="1">Source!I83</f>
        <v>1</v>
      </c>
      <c r="F174" s="32">
        <f ca="1">Source!AL83+Source!AM83+Source!AO83</f>
        <v>190276.67</v>
      </c>
      <c r="G174" s="31"/>
      <c r="H174" s="33">
        <f ca="1">ROUND(Source!AC83*Source!I83,2)+ROUND(Source!AD83*Source!I83,2)+ROUND(Source!AF83*Source!I83,2)</f>
        <v>190276.67</v>
      </c>
      <c r="I174" s="31"/>
      <c r="J174" s="31">
        <f ca="1">IF(Source!BC83&lt;&gt;0,Source!BC83,1)</f>
        <v>1</v>
      </c>
      <c r="K174" s="33">
        <f ca="1">Source!O83</f>
        <v>190276.67</v>
      </c>
      <c r="L174" s="33"/>
      <c r="S174">
        <f ca="1">ROUND((Source!FX83/100)*((ROUND(Source!AF83*Source!I83,2)+ROUND(Source!AE83*Source!I83,2))),2)</f>
        <v>0</v>
      </c>
      <c r="T174">
        <f ca="1">Source!X83</f>
        <v>0</v>
      </c>
      <c r="U174">
        <f ca="1">ROUND((Source!FY83/100)*((ROUND(Source!AF83*Source!I83,2)+ROUND(Source!AE83*Source!I83,2))),2)</f>
        <v>0</v>
      </c>
      <c r="V174">
        <f ca="1">Source!Y83</f>
        <v>0</v>
      </c>
      <c r="W174">
        <f ca="1">IF(Source!BI83&lt;=1,H174,0)</f>
        <v>190276.67</v>
      </c>
      <c r="X174">
        <f ca="1">IF(Source!BI83=2,H174,0)</f>
        <v>0</v>
      </c>
      <c r="Y174">
        <f ca="1">IF(Source!BI83=3,H174,0)</f>
        <v>0</v>
      </c>
      <c r="Z174">
        <f ca="1">IF(Source!BI83=4,H174,0)</f>
        <v>0</v>
      </c>
    </row>
    <row r="175" spans="1:26" ht="15">
      <c r="A175" s="34"/>
      <c r="B175" s="34"/>
      <c r="C175" s="34"/>
      <c r="D175" s="34"/>
      <c r="E175" s="34"/>
      <c r="F175" s="34"/>
      <c r="G175" s="57">
        <f ca="1">H166+H167+H169+H170+H171+SUM(H173:H174)</f>
        <v>190869.96000000002</v>
      </c>
      <c r="H175" s="57"/>
      <c r="I175" s="35"/>
      <c r="J175" s="57">
        <f ca="1">K166+K167+K169+K170+K171+SUM(K173:K174)</f>
        <v>207015.30000000002</v>
      </c>
      <c r="K175" s="57"/>
      <c r="L175" s="36">
        <f ca="1">Source!U79</f>
        <v>16.295499999999997</v>
      </c>
      <c r="O175">
        <f>G175</f>
        <v>190869.96000000002</v>
      </c>
      <c r="P175">
        <f>J175</f>
        <v>207015.30000000002</v>
      </c>
      <c r="Q175">
        <f>L175</f>
        <v>16.295499999999997</v>
      </c>
      <c r="W175">
        <f ca="1">IF(Source!BI79&lt;=1,H166+H167+H169+H170+H171,0)</f>
        <v>3047.0899999999997</v>
      </c>
      <c r="X175">
        <f ca="1">IF(Source!BI79=2,H166+H167+H169+H170+H171,0)</f>
        <v>0</v>
      </c>
      <c r="Y175">
        <f ca="1">IF(Source!BI79=3,H166+H167+H169+H170+H171,0)</f>
        <v>0</v>
      </c>
      <c r="Z175">
        <f ca="1">IF(Source!BI79=4,H166+H167+H169+H170+H171,0)</f>
        <v>0</v>
      </c>
    </row>
    <row r="176" spans="1:26" ht="71.25">
      <c r="A176" s="23" t="str">
        <f ca="1">IF(Source!E85&lt;&gt;"",Source!E85,"")</f>
        <v>17</v>
      </c>
      <c r="B176" s="23" t="str">
        <f ca="1">IF(Source!F85&lt;&gt;"",Source!F85,"")</f>
        <v>16-05-001-2</v>
      </c>
      <c r="C176" s="24" t="str">
        <f ca="1">IF(Source!G85&lt;&gt;"",Source!G85,"")</f>
        <v>Установка вентилей, задвижек, затворов, клапанов обратных, кранов проходных на трубопроводах из стальных труб диаметром до 50 мм (Демонтаж обратного клапана Ду 32)</v>
      </c>
      <c r="D176" s="25" t="str">
        <f ca="1">IF(Source!H85&lt;&gt;"",Source!H85,"")</f>
        <v>1  шт.</v>
      </c>
      <c r="E176" s="25">
        <f ca="1">Source!I85</f>
        <v>2</v>
      </c>
      <c r="F176" s="26">
        <f ca="1">Source!AL85+Source!AM85+Source!AO85</f>
        <v>98.55</v>
      </c>
      <c r="G176" s="25"/>
      <c r="H176" s="27"/>
      <c r="I176" s="25" t="str">
        <f ca="1">IF(Source!BO85&lt;&gt;"",Source!BO85,"")</f>
        <v>16-05-001-2</v>
      </c>
      <c r="J176" s="25"/>
      <c r="K176" s="27"/>
      <c r="L176" s="27"/>
      <c r="S176">
        <f ca="1">ROUND((Source!FX85/100)*((ROUND(Source!AF85*Source!I85,2)+ROUND(Source!AE85*Source!I85,2))),2)</f>
        <v>13.64</v>
      </c>
      <c r="T176">
        <f ca="1">Source!X85</f>
        <v>458.64</v>
      </c>
      <c r="U176">
        <f ca="1">ROUND((Source!FY85/100)*((ROUND(Source!AF85*Source!I85,2)+ROUND(Source!AE85*Source!I85,2))),2)</f>
        <v>8.85</v>
      </c>
      <c r="V176">
        <f ca="1">Source!Y85</f>
        <v>297.39999999999998</v>
      </c>
    </row>
    <row r="177" spans="1:26" ht="14.25">
      <c r="A177" s="23"/>
      <c r="B177" s="23"/>
      <c r="C177" s="24" t="s">
        <v>35</v>
      </c>
      <c r="D177" s="25"/>
      <c r="E177" s="25"/>
      <c r="F177" s="26">
        <f ca="1">Source!AO85</f>
        <v>13.33</v>
      </c>
      <c r="G177" s="25" t="str">
        <f ca="1">IF(Source!DG85&lt;&gt;"",Source!DG85," ")</f>
        <v>)*0,4</v>
      </c>
      <c r="H177" s="27">
        <f ca="1">ROUND(Source!AF85*Source!I85,2)</f>
        <v>10.66</v>
      </c>
      <c r="I177" s="25"/>
      <c r="J177" s="25">
        <f ca="1">IF(Source!BA85&lt;&gt;0,Source!BA85,1)</f>
        <v>33.6</v>
      </c>
      <c r="K177" s="27">
        <f ca="1">Source!S85</f>
        <v>358.31</v>
      </c>
      <c r="L177" s="27"/>
      <c r="R177">
        <f>H177</f>
        <v>10.66</v>
      </c>
    </row>
    <row r="178" spans="1:26" ht="14.25">
      <c r="A178" s="23"/>
      <c r="B178" s="23"/>
      <c r="C178" s="24" t="s">
        <v>36</v>
      </c>
      <c r="D178" s="25"/>
      <c r="E178" s="25"/>
      <c r="F178" s="26">
        <f ca="1">Source!AM85</f>
        <v>4.58</v>
      </c>
      <c r="G178" s="25" t="str">
        <f ca="1">IF(Source!DE85&lt;&gt;"",Source!DE85," ")</f>
        <v>)*0,4</v>
      </c>
      <c r="H178" s="27">
        <f ca="1">ROUND(Source!AD85*Source!I85,2)</f>
        <v>3.66</v>
      </c>
      <c r="I178" s="25"/>
      <c r="J178" s="25">
        <f ca="1">IF(Source!BB85&lt;&gt;0,Source!BB85,1)</f>
        <v>8.68</v>
      </c>
      <c r="K178" s="27">
        <f ca="1">Source!Q85</f>
        <v>31.8</v>
      </c>
      <c r="L178" s="27"/>
    </row>
    <row r="179" spans="1:26" ht="14.25">
      <c r="A179" s="23"/>
      <c r="B179" s="23"/>
      <c r="C179" s="24" t="s">
        <v>39</v>
      </c>
      <c r="D179" s="25" t="s">
        <v>40</v>
      </c>
      <c r="E179" s="25">
        <f ca="1">Source!BZ85</f>
        <v>128</v>
      </c>
      <c r="F179" s="26"/>
      <c r="G179" s="25"/>
      <c r="H179" s="27">
        <f ca="1">SUM(S176:S181)</f>
        <v>13.64</v>
      </c>
      <c r="I179" s="25"/>
      <c r="J179" s="24">
        <f ca="1">Source!AT85</f>
        <v>128</v>
      </c>
      <c r="K179" s="27">
        <f ca="1">SUM(T176:T181)</f>
        <v>458.64</v>
      </c>
      <c r="L179" s="27"/>
    </row>
    <row r="180" spans="1:26" ht="14.25">
      <c r="A180" s="23"/>
      <c r="B180" s="23"/>
      <c r="C180" s="24" t="s">
        <v>41</v>
      </c>
      <c r="D180" s="25" t="s">
        <v>40</v>
      </c>
      <c r="E180" s="25">
        <f ca="1">Source!CA85</f>
        <v>83</v>
      </c>
      <c r="F180" s="26"/>
      <c r="G180" s="25"/>
      <c r="H180" s="27">
        <f ca="1">SUM(U176:U181)</f>
        <v>8.85</v>
      </c>
      <c r="I180" s="25"/>
      <c r="J180" s="24">
        <f ca="1">Source!AU85</f>
        <v>83</v>
      </c>
      <c r="K180" s="27">
        <f ca="1">SUM(V176:V181)</f>
        <v>297.39999999999998</v>
      </c>
      <c r="L180" s="27"/>
    </row>
    <row r="181" spans="1:26" ht="14.25">
      <c r="A181" s="29"/>
      <c r="B181" s="29"/>
      <c r="C181" s="30" t="s">
        <v>42</v>
      </c>
      <c r="D181" s="31" t="s">
        <v>43</v>
      </c>
      <c r="E181" s="31">
        <f ca="1">Source!AQ85</f>
        <v>1.47</v>
      </c>
      <c r="F181" s="32"/>
      <c r="G181" s="31" t="str">
        <f ca="1">IF(Source!DI85&lt;&gt;"",Source!DI85," ")</f>
        <v>)*0,4</v>
      </c>
      <c r="H181" s="33"/>
      <c r="I181" s="31"/>
      <c r="J181" s="31"/>
      <c r="K181" s="33"/>
      <c r="L181" s="33">
        <f ca="1">Source!U85</f>
        <v>1.1759999999999999</v>
      </c>
    </row>
    <row r="182" spans="1:26" ht="15">
      <c r="A182" s="34"/>
      <c r="B182" s="34"/>
      <c r="C182" s="34"/>
      <c r="D182" s="34"/>
      <c r="E182" s="34"/>
      <c r="F182" s="34"/>
      <c r="G182" s="57">
        <f ca="1">H177+H178+H179+H180</f>
        <v>36.81</v>
      </c>
      <c r="H182" s="57"/>
      <c r="I182" s="35"/>
      <c r="J182" s="57">
        <f ca="1">K177+K178+K179+K180</f>
        <v>1146.1500000000001</v>
      </c>
      <c r="K182" s="57"/>
      <c r="L182" s="36">
        <f ca="1">Source!U85</f>
        <v>1.1759999999999999</v>
      </c>
      <c r="O182">
        <f>G182</f>
        <v>36.81</v>
      </c>
      <c r="P182">
        <f>J182</f>
        <v>1146.1500000000001</v>
      </c>
      <c r="Q182">
        <f>L182</f>
        <v>1.1759999999999999</v>
      </c>
      <c r="W182">
        <f ca="1">IF(Source!BI85&lt;=1,H177+H178+H179+H180,0)</f>
        <v>36.81</v>
      </c>
      <c r="X182">
        <f ca="1">IF(Source!BI85=2,H177+H178+H179+H180,0)</f>
        <v>0</v>
      </c>
      <c r="Y182">
        <f ca="1">IF(Source!BI85=3,H177+H178+H179+H180,0)</f>
        <v>0</v>
      </c>
      <c r="Z182">
        <f ca="1">IF(Source!BI85=4,H177+H178+H179+H180,0)</f>
        <v>0</v>
      </c>
    </row>
    <row r="183" spans="1:26" ht="57">
      <c r="A183" s="23" t="str">
        <f ca="1">IF(Source!E87&lt;&gt;"",Source!E87,"")</f>
        <v>18</v>
      </c>
      <c r="B183" s="23" t="str">
        <f ca="1">IF(Source!F87&lt;&gt;"",Source!F87,"")</f>
        <v>16-05-001-2</v>
      </c>
      <c r="C183" s="24" t="str">
        <f ca="1">IF(Source!G87&lt;&gt;"",Source!G87,"")</f>
        <v>Установка вентилей, задвижек, затворов, клапанов обратных, кранов проходных на трубопроводах из стальных труб диаметром до 50 мм</v>
      </c>
      <c r="D183" s="25" t="str">
        <f ca="1">IF(Source!H87&lt;&gt;"",Source!H87,"")</f>
        <v>1  шт.</v>
      </c>
      <c r="E183" s="25">
        <f ca="1">Source!I87</f>
        <v>2</v>
      </c>
      <c r="F183" s="26">
        <f ca="1">Source!AL87+Source!AM87+Source!AO87</f>
        <v>98.55</v>
      </c>
      <c r="G183" s="25"/>
      <c r="H183" s="27"/>
      <c r="I183" s="25" t="str">
        <f ca="1">IF(Source!BO87&lt;&gt;"",Source!BO87,"")</f>
        <v>16-05-001-2</v>
      </c>
      <c r="J183" s="25"/>
      <c r="K183" s="27"/>
      <c r="L183" s="27"/>
      <c r="S183">
        <f ca="1">ROUND((Source!FX87/100)*((ROUND(Source!AF87*Source!I87,2)+ROUND(Source!AE87*Source!I87,2))),2)</f>
        <v>39.24</v>
      </c>
      <c r="T183">
        <f ca="1">Source!X87</f>
        <v>1318.58</v>
      </c>
      <c r="U183">
        <f ca="1">ROUND((Source!FY87/100)*((ROUND(Source!AF87*Source!I87,2)+ROUND(Source!AE87*Source!I87,2))),2)</f>
        <v>25.45</v>
      </c>
      <c r="V183">
        <f ca="1">Source!Y87</f>
        <v>855.02</v>
      </c>
    </row>
    <row r="184" spans="1:26" ht="14.25">
      <c r="A184" s="23"/>
      <c r="B184" s="23"/>
      <c r="C184" s="24" t="s">
        <v>35</v>
      </c>
      <c r="D184" s="25"/>
      <c r="E184" s="25"/>
      <c r="F184" s="26">
        <f ca="1">Source!AO87</f>
        <v>13.33</v>
      </c>
      <c r="G184" s="25" t="str">
        <f ca="1">IF(Source!DG87&lt;&gt;"",Source!DG87," ")</f>
        <v>)*1,15</v>
      </c>
      <c r="H184" s="27">
        <f ca="1">ROUND(Source!AF87*Source!I87,2)</f>
        <v>30.66</v>
      </c>
      <c r="I184" s="25"/>
      <c r="J184" s="25">
        <f ca="1">IF(Source!BA87&lt;&gt;0,Source!BA87,1)</f>
        <v>33.6</v>
      </c>
      <c r="K184" s="27">
        <f ca="1">Source!S87</f>
        <v>1030.1400000000001</v>
      </c>
      <c r="L184" s="27"/>
      <c r="R184">
        <f>H184</f>
        <v>30.66</v>
      </c>
    </row>
    <row r="185" spans="1:26" ht="14.25">
      <c r="A185" s="23"/>
      <c r="B185" s="23"/>
      <c r="C185" s="24" t="s">
        <v>36</v>
      </c>
      <c r="D185" s="25"/>
      <c r="E185" s="25"/>
      <c r="F185" s="26">
        <f ca="1">Source!AM87</f>
        <v>4.58</v>
      </c>
      <c r="G185" s="25" t="str">
        <f ca="1">IF(Source!DE87&lt;&gt;"",Source!DE87," ")</f>
        <v>)*1,25</v>
      </c>
      <c r="H185" s="27">
        <f ca="1">ROUND(Source!AD87*Source!I87,2)</f>
        <v>11.45</v>
      </c>
      <c r="I185" s="25"/>
      <c r="J185" s="25">
        <f ca="1">IF(Source!BB87&lt;&gt;0,Source!BB87,1)</f>
        <v>8.68</v>
      </c>
      <c r="K185" s="27">
        <f ca="1">Source!Q87</f>
        <v>99.39</v>
      </c>
      <c r="L185" s="27"/>
    </row>
    <row r="186" spans="1:26" ht="14.25">
      <c r="A186" s="23"/>
      <c r="B186" s="23"/>
      <c r="C186" s="24" t="s">
        <v>38</v>
      </c>
      <c r="D186" s="25"/>
      <c r="E186" s="25"/>
      <c r="F186" s="26">
        <f ca="1">Source!AL87</f>
        <v>80.64</v>
      </c>
      <c r="G186" s="25" t="str">
        <f ca="1">IF(Source!DD87&lt;&gt;"",Source!DD87," ")</f>
        <v xml:space="preserve"> </v>
      </c>
      <c r="H186" s="27">
        <f ca="1">ROUND(Source!AC87*Source!I87,2)</f>
        <v>161.28</v>
      </c>
      <c r="I186" s="25"/>
      <c r="J186" s="25">
        <f ca="1">IF(Source!BC87&lt;&gt;0,Source!BC87,1)</f>
        <v>6.28</v>
      </c>
      <c r="K186" s="27">
        <f ca="1">Source!P87</f>
        <v>1012.84</v>
      </c>
      <c r="L186" s="27"/>
    </row>
    <row r="187" spans="1:26" ht="14.25">
      <c r="A187" s="23"/>
      <c r="B187" s="23"/>
      <c r="C187" s="24" t="s">
        <v>39</v>
      </c>
      <c r="D187" s="25" t="s">
        <v>40</v>
      </c>
      <c r="E187" s="25">
        <f ca="1">Source!BZ87</f>
        <v>128</v>
      </c>
      <c r="F187" s="26"/>
      <c r="G187" s="25"/>
      <c r="H187" s="27">
        <f ca="1">SUM(S183:S190)</f>
        <v>39.24</v>
      </c>
      <c r="I187" s="25"/>
      <c r="J187" s="24">
        <f ca="1">Source!AT87</f>
        <v>128</v>
      </c>
      <c r="K187" s="27">
        <f ca="1">SUM(T183:T190)</f>
        <v>1318.58</v>
      </c>
      <c r="L187" s="27"/>
    </row>
    <row r="188" spans="1:26" ht="14.25">
      <c r="A188" s="23"/>
      <c r="B188" s="23"/>
      <c r="C188" s="24" t="s">
        <v>41</v>
      </c>
      <c r="D188" s="25" t="s">
        <v>40</v>
      </c>
      <c r="E188" s="25">
        <f ca="1">Source!CA87</f>
        <v>83</v>
      </c>
      <c r="F188" s="26"/>
      <c r="G188" s="25"/>
      <c r="H188" s="27">
        <f ca="1">SUM(U183:U190)</f>
        <v>25.45</v>
      </c>
      <c r="I188" s="25"/>
      <c r="J188" s="24">
        <f ca="1">Source!AU87</f>
        <v>83</v>
      </c>
      <c r="K188" s="27">
        <f ca="1">SUM(V183:V190)</f>
        <v>855.02</v>
      </c>
      <c r="L188" s="27"/>
    </row>
    <row r="189" spans="1:26" ht="14.25">
      <c r="A189" s="23"/>
      <c r="B189" s="23"/>
      <c r="C189" s="24" t="s">
        <v>42</v>
      </c>
      <c r="D189" s="25" t="s">
        <v>43</v>
      </c>
      <c r="E189" s="25">
        <f ca="1">Source!AQ87</f>
        <v>1.47</v>
      </c>
      <c r="F189" s="26"/>
      <c r="G189" s="25" t="str">
        <f ca="1">IF(Source!DI87&lt;&gt;"",Source!DI87," ")</f>
        <v>)*1,15</v>
      </c>
      <c r="H189" s="27"/>
      <c r="I189" s="25"/>
      <c r="J189" s="25"/>
      <c r="K189" s="27"/>
      <c r="L189" s="27">
        <f ca="1">Source!U87</f>
        <v>3.3809999999999998</v>
      </c>
    </row>
    <row r="190" spans="1:26" ht="41.25">
      <c r="A190" s="29" t="str">
        <f ca="1">IF(Source!E89&lt;&gt;"",Source!E89,"")</f>
        <v>18,1</v>
      </c>
      <c r="B190" s="29" t="str">
        <f ca="1">IF(Source!F89&lt;&gt;"",Source!F89,"")</f>
        <v>Цена поставщика</v>
      </c>
      <c r="C190" s="30" t="s">
        <v>52</v>
      </c>
      <c r="D190" s="31" t="str">
        <f ca="1">IF(Source!H89&lt;&gt;"",Source!H89,"")</f>
        <v>шт.</v>
      </c>
      <c r="E190" s="31">
        <f ca="1">Source!I89</f>
        <v>2</v>
      </c>
      <c r="F190" s="32">
        <f ca="1">Source!AL89+Source!AM89+Source!AO89</f>
        <v>11425.83</v>
      </c>
      <c r="G190" s="31"/>
      <c r="H190" s="33">
        <f ca="1">ROUND(Source!AC89*Source!I89,2)+ROUND(Source!AD89*Source!I89,2)+ROUND(Source!AF89*Source!I89,2)</f>
        <v>22851.66</v>
      </c>
      <c r="I190" s="31"/>
      <c r="J190" s="31">
        <f ca="1">IF(Source!BC89&lt;&gt;0,Source!BC89,1)</f>
        <v>1</v>
      </c>
      <c r="K190" s="33">
        <f ca="1">Source!O89</f>
        <v>22851.66</v>
      </c>
      <c r="L190" s="33"/>
      <c r="S190">
        <f ca="1">ROUND((Source!FX89/100)*((ROUND(Source!AF89*Source!I89,2)+ROUND(Source!AE89*Source!I89,2))),2)</f>
        <v>0</v>
      </c>
      <c r="T190">
        <f ca="1">Source!X89</f>
        <v>0</v>
      </c>
      <c r="U190">
        <f ca="1">ROUND((Source!FY89/100)*((ROUND(Source!AF89*Source!I89,2)+ROUND(Source!AE89*Source!I89,2))),2)</f>
        <v>0</v>
      </c>
      <c r="V190">
        <f ca="1">Source!Y89</f>
        <v>0</v>
      </c>
      <c r="W190">
        <f ca="1">IF(Source!BI89&lt;=1,H190,0)</f>
        <v>22851.66</v>
      </c>
      <c r="X190">
        <f ca="1">IF(Source!BI89=2,H190,0)</f>
        <v>0</v>
      </c>
      <c r="Y190">
        <f ca="1">IF(Source!BI89=3,H190,0)</f>
        <v>0</v>
      </c>
      <c r="Z190">
        <f ca="1">IF(Source!BI89=4,H190,0)</f>
        <v>0</v>
      </c>
    </row>
    <row r="191" spans="1:26" ht="15">
      <c r="A191" s="34"/>
      <c r="B191" s="34"/>
      <c r="C191" s="34"/>
      <c r="D191" s="34"/>
      <c r="E191" s="34"/>
      <c r="F191" s="34"/>
      <c r="G191" s="57">
        <f ca="1">H184+H185+H186+H187+H188+SUM(H190:H190)</f>
        <v>23119.74</v>
      </c>
      <c r="H191" s="57"/>
      <c r="I191" s="35"/>
      <c r="J191" s="57">
        <f ca="1">K184+K185+K186+K187+K188+SUM(K190:K190)</f>
        <v>27167.63</v>
      </c>
      <c r="K191" s="57"/>
      <c r="L191" s="36">
        <f ca="1">Source!U87</f>
        <v>3.3809999999999998</v>
      </c>
      <c r="O191">
        <f>G191</f>
        <v>23119.74</v>
      </c>
      <c r="P191">
        <f>J191</f>
        <v>27167.63</v>
      </c>
      <c r="Q191">
        <f>L191</f>
        <v>3.3809999999999998</v>
      </c>
      <c r="W191">
        <f ca="1">IF(Source!BI87&lt;=1,H184+H185+H186+H187+H188,0)</f>
        <v>268.08</v>
      </c>
      <c r="X191">
        <f ca="1">IF(Source!BI87=2,H184+H185+H186+H187+H188,0)</f>
        <v>0</v>
      </c>
      <c r="Y191">
        <f ca="1">IF(Source!BI87=3,H184+H185+H186+H187+H188,0)</f>
        <v>0</v>
      </c>
      <c r="Z191">
        <f ca="1">IF(Source!BI87=4,H184+H185+H186+H187+H188,0)</f>
        <v>0</v>
      </c>
    </row>
    <row r="192" spans="1:26" ht="28.5">
      <c r="A192" s="23" t="str">
        <f ca="1">IF(Source!E91&lt;&gt;"",Source!E91,"")</f>
        <v>19</v>
      </c>
      <c r="B192" s="23" t="str">
        <f ca="1">IF(Source!F91&lt;&gt;"",Source!F91,"")</f>
        <v>18-07-001-2</v>
      </c>
      <c r="C192" s="24" t="str">
        <f ca="1">IF(Source!G91&lt;&gt;"",Source!G91,"")</f>
        <v>Установка манометров с трехходовым краном (Демонтаж)</v>
      </c>
      <c r="D192" s="25" t="str">
        <f ca="1">IF(Source!H91&lt;&gt;"",Source!H91,"")</f>
        <v>1 КОМПЛ.</v>
      </c>
      <c r="E192" s="25">
        <f ca="1">Source!I91</f>
        <v>14</v>
      </c>
      <c r="F192" s="26">
        <f ca="1">Source!AL91+Source!AM91+Source!AO91</f>
        <v>69.010000000000005</v>
      </c>
      <c r="G192" s="25"/>
      <c r="H192" s="27"/>
      <c r="I192" s="25" t="str">
        <f ca="1">IF(Source!BO91&lt;&gt;"",Source!BO91,"")</f>
        <v>18-07-001-2</v>
      </c>
      <c r="J192" s="25"/>
      <c r="K192" s="27"/>
      <c r="L192" s="27"/>
      <c r="S192">
        <f ca="1">ROUND((Source!FX91/100)*((ROUND(Source!AF91*Source!I91,2)+ROUND(Source!AE91*Source!I91,2))),2)</f>
        <v>15.63</v>
      </c>
      <c r="T192">
        <f ca="1">Source!X91</f>
        <v>525.04</v>
      </c>
      <c r="U192">
        <f ca="1">ROUND((Source!FY91/100)*((ROUND(Source!AF91*Source!I91,2)+ROUND(Source!AE91*Source!I91,2))),2)</f>
        <v>10.130000000000001</v>
      </c>
      <c r="V192">
        <f ca="1">Source!Y91</f>
        <v>340.46</v>
      </c>
    </row>
    <row r="193" spans="1:26" ht="14.25">
      <c r="A193" s="23"/>
      <c r="B193" s="23"/>
      <c r="C193" s="24" t="s">
        <v>35</v>
      </c>
      <c r="D193" s="25"/>
      <c r="E193" s="25"/>
      <c r="F193" s="26">
        <f ca="1">Source!AO91</f>
        <v>2.1800000000000002</v>
      </c>
      <c r="G193" s="25" t="str">
        <f ca="1">IF(Source!DG91&lt;&gt;"",Source!DG91," ")</f>
        <v>)*0,4</v>
      </c>
      <c r="H193" s="27">
        <f ca="1">ROUND(Source!AF91*Source!I91,2)</f>
        <v>12.21</v>
      </c>
      <c r="I193" s="25"/>
      <c r="J193" s="25">
        <f ca="1">IF(Source!BA91&lt;&gt;0,Source!BA91,1)</f>
        <v>33.6</v>
      </c>
      <c r="K193" s="27">
        <f ca="1">Source!S91</f>
        <v>410.19</v>
      </c>
      <c r="L193" s="27"/>
      <c r="R193">
        <f>H193</f>
        <v>12.21</v>
      </c>
    </row>
    <row r="194" spans="1:26" ht="14.25">
      <c r="A194" s="23"/>
      <c r="B194" s="23"/>
      <c r="C194" s="24" t="s">
        <v>39</v>
      </c>
      <c r="D194" s="25" t="s">
        <v>40</v>
      </c>
      <c r="E194" s="25">
        <f ca="1">Source!BZ91</f>
        <v>128</v>
      </c>
      <c r="F194" s="26"/>
      <c r="G194" s="25"/>
      <c r="H194" s="27">
        <f ca="1">SUM(S192:S196)</f>
        <v>15.63</v>
      </c>
      <c r="I194" s="25"/>
      <c r="J194" s="24">
        <f ca="1">Source!AT91</f>
        <v>128</v>
      </c>
      <c r="K194" s="27">
        <f ca="1">SUM(T192:T196)</f>
        <v>525.04</v>
      </c>
      <c r="L194" s="27"/>
    </row>
    <row r="195" spans="1:26" ht="14.25">
      <c r="A195" s="23"/>
      <c r="B195" s="23"/>
      <c r="C195" s="24" t="s">
        <v>41</v>
      </c>
      <c r="D195" s="25" t="s">
        <v>40</v>
      </c>
      <c r="E195" s="25">
        <f ca="1">Source!CA91</f>
        <v>83</v>
      </c>
      <c r="F195" s="26"/>
      <c r="G195" s="25"/>
      <c r="H195" s="27">
        <f ca="1">SUM(U192:U196)</f>
        <v>10.130000000000001</v>
      </c>
      <c r="I195" s="25"/>
      <c r="J195" s="24">
        <f ca="1">Source!AU91</f>
        <v>83</v>
      </c>
      <c r="K195" s="27">
        <f ca="1">SUM(V192:V196)</f>
        <v>340.46</v>
      </c>
      <c r="L195" s="27"/>
    </row>
    <row r="196" spans="1:26" ht="14.25">
      <c r="A196" s="29"/>
      <c r="B196" s="29"/>
      <c r="C196" s="30" t="s">
        <v>42</v>
      </c>
      <c r="D196" s="31" t="s">
        <v>43</v>
      </c>
      <c r="E196" s="31">
        <f ca="1">Source!AQ91</f>
        <v>0.22</v>
      </c>
      <c r="F196" s="32"/>
      <c r="G196" s="31" t="str">
        <f ca="1">IF(Source!DI91&lt;&gt;"",Source!DI91," ")</f>
        <v>)*0,4</v>
      </c>
      <c r="H196" s="33"/>
      <c r="I196" s="31"/>
      <c r="J196" s="31"/>
      <c r="K196" s="33"/>
      <c r="L196" s="33">
        <f ca="1">Source!U91</f>
        <v>1.2320000000000002</v>
      </c>
    </row>
    <row r="197" spans="1:26" ht="15">
      <c r="A197" s="34"/>
      <c r="B197" s="34"/>
      <c r="C197" s="34"/>
      <c r="D197" s="34"/>
      <c r="E197" s="34"/>
      <c r="F197" s="34"/>
      <c r="G197" s="57">
        <f ca="1">H193+H194+H195</f>
        <v>37.970000000000006</v>
      </c>
      <c r="H197" s="57"/>
      <c r="I197" s="35"/>
      <c r="J197" s="57">
        <f ca="1">K193+K194+K195</f>
        <v>1275.69</v>
      </c>
      <c r="K197" s="57"/>
      <c r="L197" s="36">
        <f ca="1">Source!U91</f>
        <v>1.2320000000000002</v>
      </c>
      <c r="O197">
        <f>G197</f>
        <v>37.970000000000006</v>
      </c>
      <c r="P197">
        <f>J197</f>
        <v>1275.69</v>
      </c>
      <c r="Q197">
        <f>L197</f>
        <v>1.2320000000000002</v>
      </c>
      <c r="W197">
        <f ca="1">IF(Source!BI91&lt;=1,H193+H194+H195,0)</f>
        <v>37.970000000000006</v>
      </c>
      <c r="X197">
        <f ca="1">IF(Source!BI91=2,H193+H194+H195,0)</f>
        <v>0</v>
      </c>
      <c r="Y197">
        <f ca="1">IF(Source!BI91=3,H193+H194+H195,0)</f>
        <v>0</v>
      </c>
      <c r="Z197">
        <f ca="1">IF(Source!BI91=4,H193+H194+H195,0)</f>
        <v>0</v>
      </c>
    </row>
    <row r="198" spans="1:26" ht="28.5">
      <c r="A198" s="23" t="str">
        <f ca="1">IF(Source!E93&lt;&gt;"",Source!E93,"")</f>
        <v>20</v>
      </c>
      <c r="B198" s="23" t="str">
        <f ca="1">IF(Source!F93&lt;&gt;"",Source!F93,"")</f>
        <v>18-07-001-2</v>
      </c>
      <c r="C198" s="24" t="str">
        <f ca="1">IF(Source!G93&lt;&gt;"",Source!G93,"")</f>
        <v>Установка манометров с трехходовым краном</v>
      </c>
      <c r="D198" s="25" t="str">
        <f ca="1">IF(Source!H93&lt;&gt;"",Source!H93,"")</f>
        <v>1 КОМПЛ.</v>
      </c>
      <c r="E198" s="25">
        <f ca="1">Source!I93</f>
        <v>14</v>
      </c>
      <c r="F198" s="26">
        <f ca="1">Source!AL93+Source!AM93+Source!AO93</f>
        <v>69.010000000000005</v>
      </c>
      <c r="G198" s="25"/>
      <c r="H198" s="27"/>
      <c r="I198" s="25" t="str">
        <f ca="1">IF(Source!BO93&lt;&gt;"",Source!BO93,"")</f>
        <v>18-07-001-2</v>
      </c>
      <c r="J198" s="25"/>
      <c r="K198" s="27"/>
      <c r="L198" s="27"/>
      <c r="S198">
        <f ca="1">ROUND((Source!FX93/100)*((ROUND(Source!AF93*Source!I93,2)+ROUND(Source!AE93*Source!I93,2))),2)</f>
        <v>44.93</v>
      </c>
      <c r="T198">
        <f ca="1">Source!X93</f>
        <v>1509.49</v>
      </c>
      <c r="U198">
        <f ca="1">ROUND((Source!FY93/100)*((ROUND(Source!AF93*Source!I93,2)+ROUND(Source!AE93*Source!I93,2))),2)</f>
        <v>29.13</v>
      </c>
      <c r="V198">
        <f ca="1">Source!Y93</f>
        <v>978.81</v>
      </c>
    </row>
    <row r="199" spans="1:26" ht="14.25">
      <c r="A199" s="23"/>
      <c r="B199" s="23"/>
      <c r="C199" s="24" t="s">
        <v>35</v>
      </c>
      <c r="D199" s="25"/>
      <c r="E199" s="25"/>
      <c r="F199" s="26">
        <f ca="1">Source!AO93</f>
        <v>2.1800000000000002</v>
      </c>
      <c r="G199" s="25" t="str">
        <f ca="1">IF(Source!DG93&lt;&gt;"",Source!DG93," ")</f>
        <v>)*1,15</v>
      </c>
      <c r="H199" s="27">
        <f ca="1">ROUND(Source!AF93*Source!I93,2)</f>
        <v>35.1</v>
      </c>
      <c r="I199" s="25"/>
      <c r="J199" s="25">
        <f ca="1">IF(Source!BA93&lt;&gt;0,Source!BA93,1)</f>
        <v>33.6</v>
      </c>
      <c r="K199" s="27">
        <f ca="1">Source!S93</f>
        <v>1179.29</v>
      </c>
      <c r="L199" s="27"/>
      <c r="R199">
        <f>H199</f>
        <v>35.1</v>
      </c>
    </row>
    <row r="200" spans="1:26" ht="14.25">
      <c r="A200" s="23"/>
      <c r="B200" s="23"/>
      <c r="C200" s="24" t="s">
        <v>38</v>
      </c>
      <c r="D200" s="25"/>
      <c r="E200" s="25"/>
      <c r="F200" s="26">
        <f ca="1">Source!AL93</f>
        <v>66.83</v>
      </c>
      <c r="G200" s="25" t="str">
        <f ca="1">IF(Source!DD93&lt;&gt;"",Source!DD93," ")</f>
        <v xml:space="preserve"> </v>
      </c>
      <c r="H200" s="27">
        <f ca="1">ROUND(Source!AC93*Source!I93,2)</f>
        <v>935.62</v>
      </c>
      <c r="I200" s="25"/>
      <c r="J200" s="25">
        <f ca="1">IF(Source!BC93&lt;&gt;0,Source!BC93,1)</f>
        <v>9.41</v>
      </c>
      <c r="K200" s="27">
        <f ca="1">Source!P93</f>
        <v>8804.18</v>
      </c>
      <c r="L200" s="27"/>
    </row>
    <row r="201" spans="1:26" ht="14.25">
      <c r="A201" s="23"/>
      <c r="B201" s="23"/>
      <c r="C201" s="24" t="s">
        <v>39</v>
      </c>
      <c r="D201" s="25" t="s">
        <v>40</v>
      </c>
      <c r="E201" s="25">
        <f ca="1">Source!BZ93</f>
        <v>128</v>
      </c>
      <c r="F201" s="26"/>
      <c r="G201" s="25"/>
      <c r="H201" s="27">
        <f ca="1">SUM(S198:S205)</f>
        <v>44.93</v>
      </c>
      <c r="I201" s="25"/>
      <c r="J201" s="24">
        <f ca="1">Source!AT93</f>
        <v>128</v>
      </c>
      <c r="K201" s="27">
        <f ca="1">SUM(T198:T205)</f>
        <v>1509.49</v>
      </c>
      <c r="L201" s="27"/>
    </row>
    <row r="202" spans="1:26" ht="14.25">
      <c r="A202" s="23"/>
      <c r="B202" s="23"/>
      <c r="C202" s="24" t="s">
        <v>41</v>
      </c>
      <c r="D202" s="25" t="s">
        <v>40</v>
      </c>
      <c r="E202" s="25">
        <f ca="1">Source!CA93</f>
        <v>83</v>
      </c>
      <c r="F202" s="26"/>
      <c r="G202" s="25"/>
      <c r="H202" s="27">
        <f ca="1">SUM(U198:U205)</f>
        <v>29.13</v>
      </c>
      <c r="I202" s="25"/>
      <c r="J202" s="24">
        <f ca="1">Source!AU93</f>
        <v>83</v>
      </c>
      <c r="K202" s="27">
        <f ca="1">SUM(V198:V205)</f>
        <v>978.81</v>
      </c>
      <c r="L202" s="27"/>
    </row>
    <row r="203" spans="1:26" ht="14.25">
      <c r="A203" s="23"/>
      <c r="B203" s="23"/>
      <c r="C203" s="24" t="s">
        <v>42</v>
      </c>
      <c r="D203" s="25" t="s">
        <v>43</v>
      </c>
      <c r="E203" s="25">
        <f ca="1">Source!AQ93</f>
        <v>0.22</v>
      </c>
      <c r="F203" s="26"/>
      <c r="G203" s="25" t="str">
        <f ca="1">IF(Source!DI93&lt;&gt;"",Source!DI93," ")</f>
        <v>)*1,15</v>
      </c>
      <c r="H203" s="27"/>
      <c r="I203" s="25"/>
      <c r="J203" s="25"/>
      <c r="K203" s="27"/>
      <c r="L203" s="27">
        <f ca="1">Source!U93</f>
        <v>3.5419999999999998</v>
      </c>
    </row>
    <row r="204" spans="1:26" ht="57">
      <c r="A204" s="23" t="str">
        <f ca="1">IF(Source!E95&lt;&gt;"",Source!E95,"")</f>
        <v>20,1</v>
      </c>
      <c r="B204" s="23" t="str">
        <f ca="1">IF(Source!F95&lt;&gt;"",Source!F95,"")</f>
        <v>301-1465</v>
      </c>
      <c r="C204" s="24" t="str">
        <f ca="1">IF(Source!G95&lt;&gt;"",Source!G95,"")</f>
        <v>Манометр для неагрессивных сред (класс точности 1.5) с резьбовым присоединением марка МП-3У-16 с трехходовым краном 11П18пкРу16</v>
      </c>
      <c r="D204" s="25" t="str">
        <f ca="1">IF(Source!H95&lt;&gt;"",Source!H95,"")</f>
        <v>компл.</v>
      </c>
      <c r="E204" s="25">
        <f ca="1">Source!I95</f>
        <v>-14</v>
      </c>
      <c r="F204" s="26">
        <f ca="1">Source!AL95+Source!AM95+Source!AO95</f>
        <v>65.989999999999995</v>
      </c>
      <c r="G204" s="25"/>
      <c r="H204" s="27">
        <f ca="1">ROUND(Source!AC95*Source!I95,2)+ROUND(Source!AD95*Source!I95,2)+ROUND(Source!AF95*Source!I95,2)</f>
        <v>-923.86</v>
      </c>
      <c r="I204" s="25"/>
      <c r="J204" s="25">
        <f ca="1">IF(Source!BC95&lt;&gt;0,Source!BC95,1)</f>
        <v>9.49</v>
      </c>
      <c r="K204" s="27">
        <f ca="1">Source!O95</f>
        <v>-8767.43</v>
      </c>
      <c r="L204" s="27"/>
      <c r="S204">
        <f ca="1">ROUND((Source!FX95/100)*((ROUND(Source!AF95*Source!I95,2)+ROUND(Source!AE95*Source!I95,2))),2)</f>
        <v>0</v>
      </c>
      <c r="T204">
        <f ca="1">Source!X95</f>
        <v>0</v>
      </c>
      <c r="U204">
        <f ca="1">ROUND((Source!FY95/100)*((ROUND(Source!AF95*Source!I95,2)+ROUND(Source!AE95*Source!I95,2))),2)</f>
        <v>0</v>
      </c>
      <c r="V204">
        <f ca="1">Source!Y95</f>
        <v>0</v>
      </c>
      <c r="W204">
        <f ca="1">IF(Source!BI95&lt;=1,H204,0)</f>
        <v>-923.86</v>
      </c>
      <c r="X204">
        <f ca="1">IF(Source!BI95=2,H204,0)</f>
        <v>0</v>
      </c>
      <c r="Y204">
        <f ca="1">IF(Source!BI95=3,H204,0)</f>
        <v>0</v>
      </c>
      <c r="Z204">
        <f ca="1">IF(Source!BI95=4,H204,0)</f>
        <v>0</v>
      </c>
    </row>
    <row r="205" spans="1:26" ht="28.5">
      <c r="A205" s="29" t="str">
        <f ca="1">IF(Source!E97&lt;&gt;"",Source!E97,"")</f>
        <v>20,2</v>
      </c>
      <c r="B205" s="29" t="str">
        <f ca="1">IF(Source!F97&lt;&gt;"",Source!F97,"")</f>
        <v>Цена поставщика</v>
      </c>
      <c r="C205" s="30" t="s">
        <v>53</v>
      </c>
      <c r="D205" s="31" t="str">
        <f ca="1">IF(Source!H97&lt;&gt;"",Source!H97,"")</f>
        <v>шт</v>
      </c>
      <c r="E205" s="31">
        <f ca="1">Source!I97</f>
        <v>14</v>
      </c>
      <c r="F205" s="32">
        <f ca="1">Source!AL97+Source!AM97+Source!AO97</f>
        <v>735.83</v>
      </c>
      <c r="G205" s="31"/>
      <c r="H205" s="33">
        <f ca="1">ROUND(Source!AC97*Source!I97,2)+ROUND(Source!AD97*Source!I97,2)+ROUND(Source!AF97*Source!I97,2)</f>
        <v>10301.620000000001</v>
      </c>
      <c r="I205" s="31"/>
      <c r="J205" s="31">
        <f ca="1">IF(Source!BC97&lt;&gt;0,Source!BC97,1)</f>
        <v>1</v>
      </c>
      <c r="K205" s="33">
        <f ca="1">Source!O97</f>
        <v>10301.620000000001</v>
      </c>
      <c r="L205" s="33"/>
      <c r="S205">
        <f ca="1">ROUND((Source!FX97/100)*((ROUND(Source!AF97*Source!I97,2)+ROUND(Source!AE97*Source!I97,2))),2)</f>
        <v>0</v>
      </c>
      <c r="T205">
        <f ca="1">Source!X97</f>
        <v>0</v>
      </c>
      <c r="U205">
        <f ca="1">ROUND((Source!FY97/100)*((ROUND(Source!AF97*Source!I97,2)+ROUND(Source!AE97*Source!I97,2))),2)</f>
        <v>0</v>
      </c>
      <c r="V205">
        <f ca="1">Source!Y97</f>
        <v>0</v>
      </c>
      <c r="W205">
        <f ca="1">IF(Source!BI97&lt;=1,H205,0)</f>
        <v>10301.620000000001</v>
      </c>
      <c r="X205">
        <f ca="1">IF(Source!BI97=2,H205,0)</f>
        <v>0</v>
      </c>
      <c r="Y205">
        <f ca="1">IF(Source!BI97=3,H205,0)</f>
        <v>0</v>
      </c>
      <c r="Z205">
        <f ca="1">IF(Source!BI97=4,H205,0)</f>
        <v>0</v>
      </c>
    </row>
    <row r="206" spans="1:26" ht="15">
      <c r="A206" s="34"/>
      <c r="B206" s="34"/>
      <c r="C206" s="34"/>
      <c r="D206" s="34"/>
      <c r="E206" s="34"/>
      <c r="F206" s="34"/>
      <c r="G206" s="57">
        <f ca="1">H199+H200+H201+H202+SUM(H204:H205)</f>
        <v>10422.540000000001</v>
      </c>
      <c r="H206" s="57"/>
      <c r="I206" s="35"/>
      <c r="J206" s="57">
        <f ca="1">K199+K200+K201+K202+SUM(K204:K205)</f>
        <v>14005.960000000001</v>
      </c>
      <c r="K206" s="57"/>
      <c r="L206" s="36">
        <f ca="1">Source!U93</f>
        <v>3.5419999999999998</v>
      </c>
      <c r="O206">
        <f>G206</f>
        <v>10422.540000000001</v>
      </c>
      <c r="P206">
        <f>J206</f>
        <v>14005.960000000001</v>
      </c>
      <c r="Q206">
        <f>L206</f>
        <v>3.5419999999999998</v>
      </c>
      <c r="W206">
        <f ca="1">IF(Source!BI93&lt;=1,H199+H200+H201+H202,0)</f>
        <v>1044.78</v>
      </c>
      <c r="X206">
        <f ca="1">IF(Source!BI93=2,H199+H200+H201+H202,0)</f>
        <v>0</v>
      </c>
      <c r="Y206">
        <f ca="1">IF(Source!BI93=3,H199+H200+H201+H202,0)</f>
        <v>0</v>
      </c>
      <c r="Z206">
        <f ca="1">IF(Source!BI93=4,H199+H200+H201+H202,0)</f>
        <v>0</v>
      </c>
    </row>
    <row r="207" spans="1:26" ht="14.25">
      <c r="A207" s="23" t="str">
        <f ca="1">IF(Source!E99&lt;&gt;"",Source!E99,"")</f>
        <v>21</v>
      </c>
      <c r="B207" s="23" t="str">
        <f ca="1">IF(Source!F99&lt;&gt;"",Source!F99,"")</f>
        <v>18-07-001-4</v>
      </c>
      <c r="C207" s="16" t="s">
        <v>696</v>
      </c>
      <c r="D207" s="25" t="str">
        <f ca="1">IF(Source!H99&lt;&gt;"",Source!H99,"")</f>
        <v>1 КОМПЛ.</v>
      </c>
      <c r="E207" s="25">
        <f ca="1">Source!I99</f>
        <v>10</v>
      </c>
      <c r="F207" s="26">
        <f ca="1">Source!AL99+Source!AM99+Source!AO99</f>
        <v>129.76</v>
      </c>
      <c r="G207" s="25"/>
      <c r="H207" s="27"/>
      <c r="I207" s="25" t="str">
        <f ca="1">IF(Source!BO99&lt;&gt;"",Source!BO99,"")</f>
        <v>18-07-001-4</v>
      </c>
      <c r="J207" s="25"/>
      <c r="K207" s="27"/>
      <c r="L207" s="27"/>
      <c r="S207">
        <f ca="1">ROUND((Source!FX99/100)*((ROUND(Source!AF99*Source!I99,2)+ROUND(Source!AE99*Source!I99,2))),2)</f>
        <v>14.9</v>
      </c>
      <c r="T207">
        <f ca="1">Source!X99</f>
        <v>500.61</v>
      </c>
      <c r="U207">
        <f ca="1">ROUND((Source!FY99/100)*((ROUND(Source!AF99*Source!I99,2)+ROUND(Source!AE99*Source!I99,2))),2)</f>
        <v>9.66</v>
      </c>
      <c r="V207">
        <f ca="1">Source!Y99</f>
        <v>324.61</v>
      </c>
    </row>
    <row r="208" spans="1:26" ht="14.25">
      <c r="A208" s="23"/>
      <c r="B208" s="23"/>
      <c r="C208" s="24" t="s">
        <v>35</v>
      </c>
      <c r="D208" s="25"/>
      <c r="E208" s="25"/>
      <c r="F208" s="26">
        <f ca="1">Source!AO99</f>
        <v>2.91</v>
      </c>
      <c r="G208" s="25" t="str">
        <f ca="1">IF(Source!DG99&lt;&gt;"",Source!DG99," ")</f>
        <v>)*0,4</v>
      </c>
      <c r="H208" s="27">
        <f ca="1">ROUND(Source!AF99*Source!I99,2)</f>
        <v>11.64</v>
      </c>
      <c r="I208" s="25"/>
      <c r="J208" s="25">
        <f ca="1">IF(Source!BA99&lt;&gt;0,Source!BA99,1)</f>
        <v>33.6</v>
      </c>
      <c r="K208" s="27">
        <f ca="1">Source!S99</f>
        <v>391.1</v>
      </c>
      <c r="L208" s="27"/>
      <c r="R208">
        <f>H208</f>
        <v>11.64</v>
      </c>
    </row>
    <row r="209" spans="1:26" ht="14.25">
      <c r="A209" s="23"/>
      <c r="B209" s="23"/>
      <c r="C209" s="24" t="s">
        <v>39</v>
      </c>
      <c r="D209" s="25" t="s">
        <v>40</v>
      </c>
      <c r="E209" s="25">
        <f ca="1">Source!BZ99</f>
        <v>128</v>
      </c>
      <c r="F209" s="26"/>
      <c r="G209" s="25"/>
      <c r="H209" s="27">
        <f ca="1">SUM(S207:S211)</f>
        <v>14.9</v>
      </c>
      <c r="I209" s="25"/>
      <c r="J209" s="24">
        <f ca="1">Source!AT99</f>
        <v>128</v>
      </c>
      <c r="K209" s="27">
        <f ca="1">SUM(T207:T211)</f>
        <v>500.61</v>
      </c>
      <c r="L209" s="27"/>
    </row>
    <row r="210" spans="1:26" ht="14.25">
      <c r="A210" s="23"/>
      <c r="B210" s="23"/>
      <c r="C210" s="24" t="s">
        <v>41</v>
      </c>
      <c r="D210" s="25" t="s">
        <v>40</v>
      </c>
      <c r="E210" s="25">
        <f ca="1">Source!CA99</f>
        <v>83</v>
      </c>
      <c r="F210" s="26"/>
      <c r="G210" s="25"/>
      <c r="H210" s="27">
        <f ca="1">SUM(U207:U211)</f>
        <v>9.66</v>
      </c>
      <c r="I210" s="25"/>
      <c r="J210" s="24">
        <f ca="1">Source!AU99</f>
        <v>83</v>
      </c>
      <c r="K210" s="27">
        <f ca="1">SUM(V207:V211)</f>
        <v>324.61</v>
      </c>
      <c r="L210" s="27"/>
    </row>
    <row r="211" spans="1:26" ht="14.25">
      <c r="A211" s="29"/>
      <c r="B211" s="29"/>
      <c r="C211" s="30" t="s">
        <v>42</v>
      </c>
      <c r="D211" s="31" t="s">
        <v>43</v>
      </c>
      <c r="E211" s="31">
        <f ca="1">Source!AQ99</f>
        <v>0.31</v>
      </c>
      <c r="F211" s="32"/>
      <c r="G211" s="31" t="str">
        <f ca="1">IF(Source!DI99&lt;&gt;"",Source!DI99," ")</f>
        <v>)*0,4</v>
      </c>
      <c r="H211" s="33"/>
      <c r="I211" s="31"/>
      <c r="J211" s="31"/>
      <c r="K211" s="33"/>
      <c r="L211" s="33">
        <f ca="1">Source!U99</f>
        <v>1.24</v>
      </c>
    </row>
    <row r="212" spans="1:26" ht="15">
      <c r="A212" s="34"/>
      <c r="B212" s="34"/>
      <c r="C212" s="34"/>
      <c r="D212" s="34"/>
      <c r="E212" s="34"/>
      <c r="F212" s="34"/>
      <c r="G212" s="57">
        <f ca="1">H208+H209+H210</f>
        <v>36.200000000000003</v>
      </c>
      <c r="H212" s="57"/>
      <c r="I212" s="35"/>
      <c r="J212" s="57">
        <f ca="1">K208+K209+K210</f>
        <v>1216.3200000000002</v>
      </c>
      <c r="K212" s="57"/>
      <c r="L212" s="36">
        <f ca="1">Source!U99</f>
        <v>1.24</v>
      </c>
      <c r="O212">
        <f>G212</f>
        <v>36.200000000000003</v>
      </c>
      <c r="P212">
        <f>J212</f>
        <v>1216.3200000000002</v>
      </c>
      <c r="Q212">
        <f>L212</f>
        <v>1.24</v>
      </c>
      <c r="W212">
        <f ca="1">IF(Source!BI99&lt;=1,H208+H209+H210,0)</f>
        <v>36.200000000000003</v>
      </c>
      <c r="X212">
        <f ca="1">IF(Source!BI99=2,H208+H209+H210,0)</f>
        <v>0</v>
      </c>
      <c r="Y212">
        <f ca="1">IF(Source!BI99=3,H208+H209+H210,0)</f>
        <v>0</v>
      </c>
      <c r="Z212">
        <f ca="1">IF(Source!BI99=4,H208+H209+H210,0)</f>
        <v>0</v>
      </c>
    </row>
    <row r="213" spans="1:26" ht="14.25">
      <c r="A213" s="23" t="str">
        <f ca="1">IF(Source!E101&lt;&gt;"",Source!E101,"")</f>
        <v>22</v>
      </c>
      <c r="B213" s="23" t="str">
        <f ca="1">IF(Source!F101&lt;&gt;"",Source!F101,"")</f>
        <v>18-07-001-4</v>
      </c>
      <c r="C213" s="16" t="s">
        <v>697</v>
      </c>
      <c r="D213" s="25" t="str">
        <f ca="1">IF(Source!H101&lt;&gt;"",Source!H101,"")</f>
        <v>1 КОМПЛ.</v>
      </c>
      <c r="E213" s="25">
        <f ca="1">Source!I101</f>
        <v>10</v>
      </c>
      <c r="F213" s="26">
        <f ca="1">Source!AL101+Source!AM101+Source!AO101</f>
        <v>129.76</v>
      </c>
      <c r="G213" s="25"/>
      <c r="H213" s="27"/>
      <c r="I213" s="25" t="str">
        <f ca="1">IF(Source!BO101&lt;&gt;"",Source!BO101,"")</f>
        <v>18-07-001-4</v>
      </c>
      <c r="J213" s="25"/>
      <c r="K213" s="27"/>
      <c r="L213" s="27"/>
      <c r="S213">
        <f ca="1">ROUND((Source!FX101/100)*((ROUND(Source!AF101*Source!I101,2)+ROUND(Source!AE101*Source!I101,2))),2)</f>
        <v>42.84</v>
      </c>
      <c r="T213">
        <f ca="1">Source!X101</f>
        <v>1439.26</v>
      </c>
      <c r="U213">
        <f ca="1">ROUND((Source!FY101/100)*((ROUND(Source!AF101*Source!I101,2)+ROUND(Source!AE101*Source!I101,2))),2)</f>
        <v>27.78</v>
      </c>
      <c r="V213">
        <f ca="1">Source!Y101</f>
        <v>933.27</v>
      </c>
    </row>
    <row r="214" spans="1:26" ht="14.25">
      <c r="A214" s="23"/>
      <c r="B214" s="23"/>
      <c r="C214" s="24" t="s">
        <v>35</v>
      </c>
      <c r="D214" s="25"/>
      <c r="E214" s="25"/>
      <c r="F214" s="26">
        <f ca="1">Source!AO101</f>
        <v>2.91</v>
      </c>
      <c r="G214" s="25" t="str">
        <f ca="1">IF(Source!DG101&lt;&gt;"",Source!DG101," ")</f>
        <v>)*1,15</v>
      </c>
      <c r="H214" s="27">
        <f ca="1">ROUND(Source!AF101*Source!I101,2)</f>
        <v>33.47</v>
      </c>
      <c r="I214" s="25"/>
      <c r="J214" s="25">
        <f ca="1">IF(Source!BA101&lt;&gt;0,Source!BA101,1)</f>
        <v>33.6</v>
      </c>
      <c r="K214" s="27">
        <f ca="1">Source!S101</f>
        <v>1124.42</v>
      </c>
      <c r="L214" s="27"/>
      <c r="R214">
        <f>H214</f>
        <v>33.47</v>
      </c>
    </row>
    <row r="215" spans="1:26" ht="14.25">
      <c r="A215" s="23"/>
      <c r="B215" s="23"/>
      <c r="C215" s="24" t="s">
        <v>38</v>
      </c>
      <c r="D215" s="25"/>
      <c r="E215" s="25"/>
      <c r="F215" s="26">
        <f ca="1">Source!AL101</f>
        <v>126.85</v>
      </c>
      <c r="G215" s="25" t="str">
        <f ca="1">IF(Source!DD101&lt;&gt;"",Source!DD101," ")</f>
        <v xml:space="preserve"> </v>
      </c>
      <c r="H215" s="27">
        <f ca="1">ROUND(Source!AC101*Source!I101,2)</f>
        <v>1268.5</v>
      </c>
      <c r="I215" s="25"/>
      <c r="J215" s="25">
        <f ca="1">IF(Source!BC101&lt;&gt;0,Source!BC101,1)</f>
        <v>9.66</v>
      </c>
      <c r="K215" s="27">
        <f ca="1">Source!P101</f>
        <v>12253.71</v>
      </c>
      <c r="L215" s="27"/>
    </row>
    <row r="216" spans="1:26" ht="14.25">
      <c r="A216" s="23"/>
      <c r="B216" s="23"/>
      <c r="C216" s="24" t="s">
        <v>39</v>
      </c>
      <c r="D216" s="25" t="s">
        <v>40</v>
      </c>
      <c r="E216" s="25">
        <f ca="1">Source!BZ101</f>
        <v>128</v>
      </c>
      <c r="F216" s="26"/>
      <c r="G216" s="25"/>
      <c r="H216" s="27">
        <f ca="1">SUM(S213:S220)</f>
        <v>42.84</v>
      </c>
      <c r="I216" s="25"/>
      <c r="J216" s="24">
        <f ca="1">Source!AT101</f>
        <v>128</v>
      </c>
      <c r="K216" s="27">
        <f ca="1">SUM(T213:T220)</f>
        <v>1439.26</v>
      </c>
      <c r="L216" s="27"/>
    </row>
    <row r="217" spans="1:26" ht="14.25">
      <c r="A217" s="23"/>
      <c r="B217" s="23"/>
      <c r="C217" s="24" t="s">
        <v>41</v>
      </c>
      <c r="D217" s="25" t="s">
        <v>40</v>
      </c>
      <c r="E217" s="25">
        <f ca="1">Source!CA101</f>
        <v>83</v>
      </c>
      <c r="F217" s="26"/>
      <c r="G217" s="25"/>
      <c r="H217" s="27">
        <f ca="1">SUM(U213:U220)</f>
        <v>27.78</v>
      </c>
      <c r="I217" s="25"/>
      <c r="J217" s="24">
        <f ca="1">Source!AU101</f>
        <v>83</v>
      </c>
      <c r="K217" s="27">
        <f ca="1">SUM(V213:V220)</f>
        <v>933.27</v>
      </c>
      <c r="L217" s="27"/>
    </row>
    <row r="218" spans="1:26" ht="14.25">
      <c r="A218" s="23"/>
      <c r="B218" s="23"/>
      <c r="C218" s="24" t="s">
        <v>42</v>
      </c>
      <c r="D218" s="25" t="s">
        <v>43</v>
      </c>
      <c r="E218" s="25">
        <f ca="1">Source!AQ101</f>
        <v>0.31</v>
      </c>
      <c r="F218" s="26"/>
      <c r="G218" s="25" t="str">
        <f ca="1">IF(Source!DI101&lt;&gt;"",Source!DI101," ")</f>
        <v>)*1,15</v>
      </c>
      <c r="H218" s="27"/>
      <c r="I218" s="25"/>
      <c r="J218" s="25"/>
      <c r="K218" s="27"/>
      <c r="L218" s="27">
        <f ca="1">Source!U101</f>
        <v>3.5649999999999999</v>
      </c>
    </row>
    <row r="219" spans="1:26" ht="28.5">
      <c r="A219" s="23" t="str">
        <f ca="1">IF(Source!E103&lt;&gt;"",Source!E103,"")</f>
        <v>22,1</v>
      </c>
      <c r="B219" s="23" t="str">
        <f ca="1">IF(Source!F103&lt;&gt;"",Source!F103,"")</f>
        <v>301-1467</v>
      </c>
      <c r="C219" s="24" t="str">
        <f ca="1">IF(Source!G103&lt;&gt;"",Source!G103,"")</f>
        <v>Термометр прямой (угловой) ртутный (ножка 66 мм) до 160 град С в оправе</v>
      </c>
      <c r="D219" s="25" t="str">
        <f ca="1">IF(Source!H103&lt;&gt;"",Source!H103,"")</f>
        <v>компл.</v>
      </c>
      <c r="E219" s="25">
        <f ca="1">Source!I103</f>
        <v>-10</v>
      </c>
      <c r="F219" s="26">
        <f ca="1">Source!AL103+Source!AM103+Source!AO103</f>
        <v>124.99</v>
      </c>
      <c r="G219" s="25"/>
      <c r="H219" s="27">
        <f ca="1">ROUND(Source!AC103*Source!I103,2)+ROUND(Source!AD103*Source!I103,2)+ROUND(Source!AF103*Source!I103,2)</f>
        <v>-1249.9000000000001</v>
      </c>
      <c r="I219" s="25"/>
      <c r="J219" s="25">
        <f ca="1">IF(Source!BC103&lt;&gt;0,Source!BC103,1)</f>
        <v>9.73</v>
      </c>
      <c r="K219" s="27">
        <f ca="1">Source!O103</f>
        <v>-12161.53</v>
      </c>
      <c r="L219" s="27"/>
      <c r="S219">
        <f ca="1">ROUND((Source!FX103/100)*((ROUND(Source!AF103*Source!I103,2)+ROUND(Source!AE103*Source!I103,2))),2)</f>
        <v>0</v>
      </c>
      <c r="T219">
        <f ca="1">Source!X103</f>
        <v>0</v>
      </c>
      <c r="U219">
        <f ca="1">ROUND((Source!FY103/100)*((ROUND(Source!AF103*Source!I103,2)+ROUND(Source!AE103*Source!I103,2))),2)</f>
        <v>0</v>
      </c>
      <c r="V219">
        <f ca="1">Source!Y103</f>
        <v>0</v>
      </c>
      <c r="W219">
        <f ca="1">IF(Source!BI103&lt;=1,H219,0)</f>
        <v>-1249.9000000000001</v>
      </c>
      <c r="X219">
        <f ca="1">IF(Source!BI103=2,H219,0)</f>
        <v>0</v>
      </c>
      <c r="Y219">
        <f ca="1">IF(Source!BI103=3,H219,0)</f>
        <v>0</v>
      </c>
      <c r="Z219">
        <f ca="1">IF(Source!BI103=4,H219,0)</f>
        <v>0</v>
      </c>
    </row>
    <row r="220" spans="1:26" ht="28.5">
      <c r="A220" s="29" t="str">
        <f ca="1">IF(Source!E105&lt;&gt;"",Source!E105,"")</f>
        <v>22,2</v>
      </c>
      <c r="B220" s="29" t="str">
        <f ca="1">IF(Source!F105&lt;&gt;"",Source!F105,"")</f>
        <v>Цена поставщика</v>
      </c>
      <c r="C220" s="30" t="s">
        <v>54</v>
      </c>
      <c r="D220" s="31" t="str">
        <f ca="1">IF(Source!H105&lt;&gt;"",Source!H105,"")</f>
        <v>шт</v>
      </c>
      <c r="E220" s="31">
        <f ca="1">Source!I105</f>
        <v>10</v>
      </c>
      <c r="F220" s="32">
        <f ca="1">Source!AL105+Source!AM105+Source!AO105</f>
        <v>890.83</v>
      </c>
      <c r="G220" s="31"/>
      <c r="H220" s="33">
        <f ca="1">ROUND(Source!AC105*Source!I105,2)+ROUND(Source!AD105*Source!I105,2)+ROUND(Source!AF105*Source!I105,2)</f>
        <v>8908.2999999999993</v>
      </c>
      <c r="I220" s="31"/>
      <c r="J220" s="31">
        <f ca="1">IF(Source!BC105&lt;&gt;0,Source!BC105,1)</f>
        <v>1</v>
      </c>
      <c r="K220" s="33">
        <f ca="1">Source!O105</f>
        <v>8908.2999999999993</v>
      </c>
      <c r="L220" s="33"/>
      <c r="S220">
        <f ca="1">ROUND((Source!FX105/100)*((ROUND(Source!AF105*Source!I105,2)+ROUND(Source!AE105*Source!I105,2))),2)</f>
        <v>0</v>
      </c>
      <c r="T220">
        <f ca="1">Source!X105</f>
        <v>0</v>
      </c>
      <c r="U220">
        <f ca="1">ROUND((Source!FY105/100)*((ROUND(Source!AF105*Source!I105,2)+ROUND(Source!AE105*Source!I105,2))),2)</f>
        <v>0</v>
      </c>
      <c r="V220">
        <f ca="1">Source!Y105</f>
        <v>0</v>
      </c>
      <c r="W220">
        <f ca="1">IF(Source!BI105&lt;=1,H220,0)</f>
        <v>8908.2999999999993</v>
      </c>
      <c r="X220">
        <f ca="1">IF(Source!BI105=2,H220,0)</f>
        <v>0</v>
      </c>
      <c r="Y220">
        <f ca="1">IF(Source!BI105=3,H220,0)</f>
        <v>0</v>
      </c>
      <c r="Z220">
        <f ca="1">IF(Source!BI105=4,H220,0)</f>
        <v>0</v>
      </c>
    </row>
    <row r="221" spans="1:26" ht="15">
      <c r="A221" s="34"/>
      <c r="B221" s="34"/>
      <c r="C221" s="34"/>
      <c r="D221" s="34"/>
      <c r="E221" s="34"/>
      <c r="F221" s="34"/>
      <c r="G221" s="57">
        <f ca="1">H214+H215+H216+H217+SUM(H219:H220)</f>
        <v>9030.99</v>
      </c>
      <c r="H221" s="57"/>
      <c r="I221" s="35"/>
      <c r="J221" s="57">
        <f ca="1">K214+K215+K216+K217+SUM(K219:K220)</f>
        <v>12497.429999999998</v>
      </c>
      <c r="K221" s="57"/>
      <c r="L221" s="36">
        <f ca="1">Source!U101</f>
        <v>3.5649999999999999</v>
      </c>
      <c r="O221">
        <f>G221</f>
        <v>9030.99</v>
      </c>
      <c r="P221">
        <f>J221</f>
        <v>12497.429999999998</v>
      </c>
      <c r="Q221">
        <f>L221</f>
        <v>3.5649999999999999</v>
      </c>
      <c r="W221">
        <f ca="1">IF(Source!BI101&lt;=1,H214+H215+H216+H217,0)</f>
        <v>1372.59</v>
      </c>
      <c r="X221">
        <f ca="1">IF(Source!BI101=2,H214+H215+H216+H217,0)</f>
        <v>0</v>
      </c>
      <c r="Y221">
        <f ca="1">IF(Source!BI101=3,H214+H215+H216+H217,0)</f>
        <v>0</v>
      </c>
      <c r="Z221">
        <f ca="1">IF(Source!BI101=4,H214+H215+H216+H217,0)</f>
        <v>0</v>
      </c>
    </row>
    <row r="222" spans="1:26" ht="28.5">
      <c r="A222" s="23" t="str">
        <f ca="1">IF(Source!E107&lt;&gt;"",Source!E107,"")</f>
        <v>23</v>
      </c>
      <c r="B222" s="23" t="str">
        <f ca="1">IF(Source!F107&lt;&gt;"",Source!F107,"")</f>
        <v>65-5-1</v>
      </c>
      <c r="C222" s="24" t="str">
        <f ca="1">IF(Source!G107&lt;&gt;"",Source!G107,"")</f>
        <v>Смена вентилей и клапанов обратных муфтовых диаметром до 20 мм</v>
      </c>
      <c r="D222" s="25" t="str">
        <f ca="1">IF(Source!H107&lt;&gt;"",Source!H107,"")</f>
        <v>100 шт.</v>
      </c>
      <c r="E222" s="25">
        <f ca="1">Source!I107</f>
        <v>0.05</v>
      </c>
      <c r="F222" s="26">
        <f ca="1">Source!AL107+Source!AM107+Source!AO107</f>
        <v>2979.1600000000003</v>
      </c>
      <c r="G222" s="25"/>
      <c r="H222" s="27"/>
      <c r="I222" s="25" t="str">
        <f ca="1">IF(Source!BO107&lt;&gt;"",Source!BO107,"")</f>
        <v>65-5-1</v>
      </c>
      <c r="J222" s="25"/>
      <c r="K222" s="27"/>
      <c r="L222" s="27"/>
      <c r="S222">
        <f ca="1">ROUND((Source!FX107/100)*((ROUND(Source!AF107*Source!I107,2)+ROUND(Source!AE107*Source!I107,2))),2)</f>
        <v>37.83</v>
      </c>
      <c r="T222">
        <f ca="1">Source!X107</f>
        <v>1271.28</v>
      </c>
      <c r="U222">
        <f ca="1">ROUND((Source!FY107/100)*((ROUND(Source!AF107*Source!I107,2)+ROUND(Source!AE107*Source!I107,2))),2)</f>
        <v>22.04</v>
      </c>
      <c r="V222">
        <f ca="1">Source!Y107</f>
        <v>740.55</v>
      </c>
    </row>
    <row r="223" spans="1:26" ht="14.25">
      <c r="A223" s="23"/>
      <c r="B223" s="23"/>
      <c r="C223" s="24" t="s">
        <v>35</v>
      </c>
      <c r="D223" s="25"/>
      <c r="E223" s="25"/>
      <c r="F223" s="26">
        <f ca="1">Source!AO107</f>
        <v>734.67</v>
      </c>
      <c r="G223" s="25" t="str">
        <f ca="1">IF(Source!DG107&lt;&gt;"",Source!DG107," ")</f>
        <v xml:space="preserve"> </v>
      </c>
      <c r="H223" s="27">
        <f ca="1">ROUND(Source!AF107*Source!I107,2)</f>
        <v>36.729999999999997</v>
      </c>
      <c r="I223" s="25"/>
      <c r="J223" s="25">
        <f ca="1">IF(Source!BA107&lt;&gt;0,Source!BA107,1)</f>
        <v>33.6</v>
      </c>
      <c r="K223" s="27">
        <f ca="1">Source!S107</f>
        <v>1234.25</v>
      </c>
      <c r="L223" s="27"/>
      <c r="R223">
        <f>H223</f>
        <v>36.729999999999997</v>
      </c>
    </row>
    <row r="224" spans="1:26" ht="14.25">
      <c r="A224" s="23"/>
      <c r="B224" s="23"/>
      <c r="C224" s="24" t="s">
        <v>36</v>
      </c>
      <c r="D224" s="25"/>
      <c r="E224" s="25"/>
      <c r="F224" s="26">
        <f ca="1">Source!AM107</f>
        <v>4.3600000000000003</v>
      </c>
      <c r="G224" s="25" t="str">
        <f ca="1">IF(Source!DE107&lt;&gt;"",Source!DE107," ")</f>
        <v xml:space="preserve"> </v>
      </c>
      <c r="H224" s="27">
        <f ca="1">ROUND(Source!AD107*Source!I107,2)</f>
        <v>0.22</v>
      </c>
      <c r="I224" s="25"/>
      <c r="J224" s="25">
        <f ca="1">IF(Source!BB107&lt;&gt;0,Source!BB107,1)</f>
        <v>10.69</v>
      </c>
      <c r="K224" s="27">
        <f ca="1">Source!Q107</f>
        <v>2.33</v>
      </c>
      <c r="L224" s="27"/>
    </row>
    <row r="225" spans="1:26" ht="14.25">
      <c r="A225" s="23"/>
      <c r="B225" s="23"/>
      <c r="C225" s="24" t="s">
        <v>38</v>
      </c>
      <c r="D225" s="25"/>
      <c r="E225" s="25"/>
      <c r="F225" s="26">
        <f ca="1">Source!AL107</f>
        <v>2240.13</v>
      </c>
      <c r="G225" s="25" t="str">
        <f ca="1">IF(Source!DD107&lt;&gt;"",Source!DD107," ")</f>
        <v xml:space="preserve"> </v>
      </c>
      <c r="H225" s="27">
        <f ca="1">ROUND(Source!AC107*Source!I107,2)</f>
        <v>112.01</v>
      </c>
      <c r="I225" s="25"/>
      <c r="J225" s="25">
        <f ca="1">IF(Source!BC107&lt;&gt;0,Source!BC107,1)</f>
        <v>6.61</v>
      </c>
      <c r="K225" s="27">
        <f ca="1">Source!P107</f>
        <v>740.36</v>
      </c>
      <c r="L225" s="27"/>
    </row>
    <row r="226" spans="1:26" ht="14.25">
      <c r="A226" s="23"/>
      <c r="B226" s="23"/>
      <c r="C226" s="24" t="s">
        <v>39</v>
      </c>
      <c r="D226" s="25" t="s">
        <v>40</v>
      </c>
      <c r="E226" s="25">
        <f ca="1">Source!BZ107</f>
        <v>103</v>
      </c>
      <c r="F226" s="26"/>
      <c r="G226" s="25"/>
      <c r="H226" s="27">
        <f ca="1">SUM(S222:S230)</f>
        <v>37.83</v>
      </c>
      <c r="I226" s="25"/>
      <c r="J226" s="24">
        <f ca="1">Source!AT107</f>
        <v>103</v>
      </c>
      <c r="K226" s="27">
        <f ca="1">SUM(T222:T230)</f>
        <v>1271.28</v>
      </c>
      <c r="L226" s="27"/>
    </row>
    <row r="227" spans="1:26" ht="14.25">
      <c r="A227" s="23"/>
      <c r="B227" s="23"/>
      <c r="C227" s="24" t="s">
        <v>41</v>
      </c>
      <c r="D227" s="25" t="s">
        <v>40</v>
      </c>
      <c r="E227" s="25">
        <f ca="1">Source!CA107</f>
        <v>60</v>
      </c>
      <c r="F227" s="26"/>
      <c r="G227" s="25"/>
      <c r="H227" s="27">
        <f ca="1">SUM(U222:U230)</f>
        <v>22.04</v>
      </c>
      <c r="I227" s="25"/>
      <c r="J227" s="24">
        <f ca="1">Source!AU107</f>
        <v>60</v>
      </c>
      <c r="K227" s="27">
        <f ca="1">SUM(V222:V230)</f>
        <v>740.55</v>
      </c>
      <c r="L227" s="27"/>
    </row>
    <row r="228" spans="1:26" ht="14.25">
      <c r="A228" s="23"/>
      <c r="B228" s="23"/>
      <c r="C228" s="24" t="s">
        <v>42</v>
      </c>
      <c r="D228" s="25" t="s">
        <v>43</v>
      </c>
      <c r="E228" s="25">
        <f ca="1">Source!AQ107</f>
        <v>81</v>
      </c>
      <c r="F228" s="26"/>
      <c r="G228" s="25" t="str">
        <f ca="1">IF(Source!DI107&lt;&gt;"",Source!DI107," ")</f>
        <v xml:space="preserve"> </v>
      </c>
      <c r="H228" s="27"/>
      <c r="I228" s="25"/>
      <c r="J228" s="25"/>
      <c r="K228" s="27"/>
      <c r="L228" s="27">
        <f ca="1">Source!U107</f>
        <v>4.05</v>
      </c>
    </row>
    <row r="229" spans="1:26" ht="42.75">
      <c r="A229" s="23" t="str">
        <f ca="1">IF(Source!E109&lt;&gt;"",Source!E109,"")</f>
        <v>23,1</v>
      </c>
      <c r="B229" s="23" t="str">
        <f ca="1">IF(Source!F109&lt;&gt;"",Source!F109,"")</f>
        <v>302-1342</v>
      </c>
      <c r="C229" s="24" t="str">
        <f ca="1">IF(Source!G109&lt;&gt;"",Source!G109,"")</f>
        <v>Вентили проходные муфтовые 15кч18п для воды давлением 1,6 МПа (16 кгс/см2), диаметром 20 мм</v>
      </c>
      <c r="D229" s="25" t="str">
        <f ca="1">IF(Source!H109&lt;&gt;"",Source!H109,"")</f>
        <v>шт.</v>
      </c>
      <c r="E229" s="25">
        <f ca="1">Source!I109</f>
        <v>-5</v>
      </c>
      <c r="F229" s="26">
        <f ca="1">Source!AL109+Source!AM109+Source!AO109</f>
        <v>21.81</v>
      </c>
      <c r="G229" s="25"/>
      <c r="H229" s="27">
        <f ca="1">ROUND(Source!AC109*Source!I109,2)+ROUND(Source!AD109*Source!I109,2)+ROUND(Source!AF109*Source!I109,2)</f>
        <v>-109.05</v>
      </c>
      <c r="I229" s="25"/>
      <c r="J229" s="25">
        <f ca="1">IF(Source!BC109&lt;&gt;0,Source!BC109,1)</f>
        <v>6.71</v>
      </c>
      <c r="K229" s="27">
        <f ca="1">Source!O109</f>
        <v>-731.73</v>
      </c>
      <c r="L229" s="27"/>
      <c r="S229">
        <f ca="1">ROUND((Source!FX109/100)*((ROUND(Source!AF109*Source!I109,2)+ROUND(Source!AE109*Source!I109,2))),2)</f>
        <v>0</v>
      </c>
      <c r="T229">
        <f ca="1">Source!X109</f>
        <v>0</v>
      </c>
      <c r="U229">
        <f ca="1">ROUND((Source!FY109/100)*((ROUND(Source!AF109*Source!I109,2)+ROUND(Source!AE109*Source!I109,2))),2)</f>
        <v>0</v>
      </c>
      <c r="V229">
        <f ca="1">Source!Y109</f>
        <v>0</v>
      </c>
      <c r="W229">
        <f ca="1">IF(Source!BI109&lt;=1,H229,0)</f>
        <v>-109.05</v>
      </c>
      <c r="X229">
        <f ca="1">IF(Source!BI109=2,H229,0)</f>
        <v>0</v>
      </c>
      <c r="Y229">
        <f ca="1">IF(Source!BI109=3,H229,0)</f>
        <v>0</v>
      </c>
      <c r="Z229">
        <f ca="1">IF(Source!BI109=4,H229,0)</f>
        <v>0</v>
      </c>
    </row>
    <row r="230" spans="1:26" ht="28.5">
      <c r="A230" s="29" t="str">
        <f ca="1">IF(Source!E111&lt;&gt;"",Source!E111,"")</f>
        <v>23,2</v>
      </c>
      <c r="B230" s="29" t="str">
        <f ca="1">IF(Source!F111&lt;&gt;"",Source!F111,"")</f>
        <v>Цена поставщика</v>
      </c>
      <c r="C230" s="30" t="s">
        <v>55</v>
      </c>
      <c r="D230" s="31" t="str">
        <f ca="1">IF(Source!H111&lt;&gt;"",Source!H111,"")</f>
        <v>шт</v>
      </c>
      <c r="E230" s="31">
        <f ca="1">Source!I111</f>
        <v>5</v>
      </c>
      <c r="F230" s="32">
        <f ca="1">Source!AL111+Source!AM111+Source!AO111</f>
        <v>373.33</v>
      </c>
      <c r="G230" s="31"/>
      <c r="H230" s="33">
        <f ca="1">ROUND(Source!AC111*Source!I111,2)+ROUND(Source!AD111*Source!I111,2)+ROUND(Source!AF111*Source!I111,2)</f>
        <v>1866.65</v>
      </c>
      <c r="I230" s="31"/>
      <c r="J230" s="31">
        <f ca="1">IF(Source!BC111&lt;&gt;0,Source!BC111,1)</f>
        <v>1</v>
      </c>
      <c r="K230" s="33">
        <f ca="1">Source!O111</f>
        <v>1866.65</v>
      </c>
      <c r="L230" s="33"/>
      <c r="S230">
        <f ca="1">ROUND((Source!FX111/100)*((ROUND(Source!AF111*Source!I111,2)+ROUND(Source!AE111*Source!I111,2))),2)</f>
        <v>0</v>
      </c>
      <c r="T230">
        <f ca="1">Source!X111</f>
        <v>0</v>
      </c>
      <c r="U230">
        <f ca="1">ROUND((Source!FY111/100)*((ROUND(Source!AF111*Source!I111,2)+ROUND(Source!AE111*Source!I111,2))),2)</f>
        <v>0</v>
      </c>
      <c r="V230">
        <f ca="1">Source!Y111</f>
        <v>0</v>
      </c>
      <c r="W230">
        <f ca="1">IF(Source!BI111&lt;=1,H230,0)</f>
        <v>1866.65</v>
      </c>
      <c r="X230">
        <f ca="1">IF(Source!BI111=2,H230,0)</f>
        <v>0</v>
      </c>
      <c r="Y230">
        <f ca="1">IF(Source!BI111=3,H230,0)</f>
        <v>0</v>
      </c>
      <c r="Z230">
        <f ca="1">IF(Source!BI111=4,H230,0)</f>
        <v>0</v>
      </c>
    </row>
    <row r="231" spans="1:26" ht="15">
      <c r="A231" s="34"/>
      <c r="B231" s="34"/>
      <c r="C231" s="34"/>
      <c r="D231" s="34"/>
      <c r="E231" s="34"/>
      <c r="F231" s="34"/>
      <c r="G231" s="57">
        <f ca="1">H223+H224+H225+H226+H227+SUM(H229:H230)</f>
        <v>1966.43</v>
      </c>
      <c r="H231" s="57"/>
      <c r="I231" s="35"/>
      <c r="J231" s="57">
        <f ca="1">K223+K224+K225+K226+K227+SUM(K229:K230)</f>
        <v>5123.6900000000005</v>
      </c>
      <c r="K231" s="57"/>
      <c r="L231" s="36">
        <f ca="1">Source!U107</f>
        <v>4.05</v>
      </c>
      <c r="O231">
        <f>G231</f>
        <v>1966.43</v>
      </c>
      <c r="P231">
        <f>J231</f>
        <v>5123.6900000000005</v>
      </c>
      <c r="Q231">
        <f>L231</f>
        <v>4.05</v>
      </c>
      <c r="W231">
        <f ca="1">IF(Source!BI107&lt;=1,H223+H224+H225+H226+H227,0)</f>
        <v>208.83</v>
      </c>
      <c r="X231">
        <f ca="1">IF(Source!BI107=2,H223+H224+H225+H226+H227,0)</f>
        <v>0</v>
      </c>
      <c r="Y231">
        <f ca="1">IF(Source!BI107=3,H223+H224+H225+H226+H227,0)</f>
        <v>0</v>
      </c>
      <c r="Z231">
        <f ca="1">IF(Source!BI107=4,H223+H224+H225+H226+H227,0)</f>
        <v>0</v>
      </c>
    </row>
    <row r="232" spans="1:26" ht="57">
      <c r="A232" s="23" t="str">
        <f ca="1">IF(Source!E113&lt;&gt;"",Source!E113,"")</f>
        <v>24</v>
      </c>
      <c r="B232" s="23" t="str">
        <f ca="1">IF(Source!F113&lt;&gt;"",Source!F113,"")</f>
        <v>16-05-001-1</v>
      </c>
      <c r="C232" s="24" t="str">
        <f ca="1">IF(Source!G113&lt;&gt;"",Source!G113,"")</f>
        <v>Установка вентилей, задвижек, затворов, клапанов обратных, кранов проходных на трубопроводах из стальных труб диаметром до 25 мм (Демонтаж)</v>
      </c>
      <c r="D232" s="25" t="str">
        <f ca="1">IF(Source!H113&lt;&gt;"",Source!H113,"")</f>
        <v>1  шт.</v>
      </c>
      <c r="E232" s="25">
        <f ca="1">Source!I113</f>
        <v>4</v>
      </c>
      <c r="F232" s="26">
        <f ca="1">Source!AL113+Source!AM113+Source!AO113</f>
        <v>75.850000000000009</v>
      </c>
      <c r="G232" s="25"/>
      <c r="H232" s="27"/>
      <c r="I232" s="25" t="str">
        <f ca="1">IF(Source!BO113&lt;&gt;"",Source!BO113,"")</f>
        <v>16-05-001-1</v>
      </c>
      <c r="J232" s="25"/>
      <c r="K232" s="27"/>
      <c r="L232" s="27"/>
      <c r="S232">
        <f ca="1">ROUND((Source!FX113/100)*((ROUND(Source!AF113*Source!I113,2)+ROUND(Source!AE113*Source!I113,2))),2)</f>
        <v>27.3</v>
      </c>
      <c r="T232">
        <f ca="1">Source!X113</f>
        <v>917.27</v>
      </c>
      <c r="U232">
        <f ca="1">ROUND((Source!FY113/100)*((ROUND(Source!AF113*Source!I113,2)+ROUND(Source!AE113*Source!I113,2))),2)</f>
        <v>17.7</v>
      </c>
      <c r="V232">
        <f ca="1">Source!Y113</f>
        <v>594.79</v>
      </c>
    </row>
    <row r="233" spans="1:26" ht="14.25">
      <c r="A233" s="23"/>
      <c r="B233" s="23"/>
      <c r="C233" s="24" t="s">
        <v>35</v>
      </c>
      <c r="D233" s="25"/>
      <c r="E233" s="25"/>
      <c r="F233" s="26">
        <f ca="1">Source!AO113</f>
        <v>13.33</v>
      </c>
      <c r="G233" s="25" t="str">
        <f ca="1">IF(Source!DG113&lt;&gt;"",Source!DG113," ")</f>
        <v>)*0,4</v>
      </c>
      <c r="H233" s="27">
        <f ca="1">ROUND(Source!AF113*Source!I113,2)</f>
        <v>21.33</v>
      </c>
      <c r="I233" s="25"/>
      <c r="J233" s="25">
        <f ca="1">IF(Source!BA113&lt;&gt;0,Source!BA113,1)</f>
        <v>33.6</v>
      </c>
      <c r="K233" s="27">
        <f ca="1">Source!S113</f>
        <v>716.62</v>
      </c>
      <c r="L233" s="27"/>
      <c r="R233">
        <f>H233</f>
        <v>21.33</v>
      </c>
    </row>
    <row r="234" spans="1:26" ht="14.25">
      <c r="A234" s="23"/>
      <c r="B234" s="23"/>
      <c r="C234" s="24" t="s">
        <v>36</v>
      </c>
      <c r="D234" s="25"/>
      <c r="E234" s="25"/>
      <c r="F234" s="26">
        <f ca="1">Source!AM113</f>
        <v>3.71</v>
      </c>
      <c r="G234" s="25" t="str">
        <f ca="1">IF(Source!DE113&lt;&gt;"",Source!DE113," ")</f>
        <v>)*0,4</v>
      </c>
      <c r="H234" s="27">
        <f ca="1">ROUND(Source!AD113*Source!I113,2)</f>
        <v>5.94</v>
      </c>
      <c r="I234" s="25"/>
      <c r="J234" s="25">
        <f ca="1">IF(Source!BB113&lt;&gt;0,Source!BB113,1)</f>
        <v>8.1999999999999993</v>
      </c>
      <c r="K234" s="27">
        <f ca="1">Source!Q113</f>
        <v>48.68</v>
      </c>
      <c r="L234" s="27"/>
    </row>
    <row r="235" spans="1:26" ht="14.25">
      <c r="A235" s="23"/>
      <c r="B235" s="23"/>
      <c r="C235" s="24" t="s">
        <v>39</v>
      </c>
      <c r="D235" s="25" t="s">
        <v>40</v>
      </c>
      <c r="E235" s="25">
        <f ca="1">Source!BZ113</f>
        <v>128</v>
      </c>
      <c r="F235" s="26"/>
      <c r="G235" s="25"/>
      <c r="H235" s="27">
        <f ca="1">SUM(S232:S237)</f>
        <v>27.3</v>
      </c>
      <c r="I235" s="25"/>
      <c r="J235" s="24">
        <f ca="1">Source!AT113</f>
        <v>128</v>
      </c>
      <c r="K235" s="27">
        <f ca="1">SUM(T232:T237)</f>
        <v>917.27</v>
      </c>
      <c r="L235" s="27"/>
    </row>
    <row r="236" spans="1:26" ht="14.25">
      <c r="A236" s="23"/>
      <c r="B236" s="23"/>
      <c r="C236" s="24" t="s">
        <v>41</v>
      </c>
      <c r="D236" s="25" t="s">
        <v>40</v>
      </c>
      <c r="E236" s="25">
        <f ca="1">Source!CA113</f>
        <v>83</v>
      </c>
      <c r="F236" s="26"/>
      <c r="G236" s="25"/>
      <c r="H236" s="27">
        <f ca="1">SUM(U232:U237)</f>
        <v>17.7</v>
      </c>
      <c r="I236" s="25"/>
      <c r="J236" s="24">
        <f ca="1">Source!AU113</f>
        <v>83</v>
      </c>
      <c r="K236" s="27">
        <f ca="1">SUM(V232:V237)</f>
        <v>594.79</v>
      </c>
      <c r="L236" s="27"/>
    </row>
    <row r="237" spans="1:26" ht="14.25">
      <c r="A237" s="29"/>
      <c r="B237" s="29"/>
      <c r="C237" s="30" t="s">
        <v>42</v>
      </c>
      <c r="D237" s="31" t="s">
        <v>43</v>
      </c>
      <c r="E237" s="31">
        <f ca="1">Source!AQ113</f>
        <v>1.47</v>
      </c>
      <c r="F237" s="32"/>
      <c r="G237" s="31" t="str">
        <f ca="1">IF(Source!DI113&lt;&gt;"",Source!DI113," ")</f>
        <v>)*0,4</v>
      </c>
      <c r="H237" s="33"/>
      <c r="I237" s="31"/>
      <c r="J237" s="31"/>
      <c r="K237" s="33"/>
      <c r="L237" s="33">
        <f ca="1">Source!U113</f>
        <v>2.3519999999999999</v>
      </c>
    </row>
    <row r="238" spans="1:26" ht="15">
      <c r="A238" s="34"/>
      <c r="B238" s="34"/>
      <c r="C238" s="34"/>
      <c r="D238" s="34"/>
      <c r="E238" s="34"/>
      <c r="F238" s="34"/>
      <c r="G238" s="57">
        <f ca="1">H233+H234+H235+H236</f>
        <v>72.27</v>
      </c>
      <c r="H238" s="57"/>
      <c r="I238" s="35"/>
      <c r="J238" s="57">
        <f ca="1">K233+K234+K235+K236</f>
        <v>2277.3599999999997</v>
      </c>
      <c r="K238" s="57"/>
      <c r="L238" s="36">
        <f ca="1">Source!U113</f>
        <v>2.3519999999999999</v>
      </c>
      <c r="O238">
        <f>G238</f>
        <v>72.27</v>
      </c>
      <c r="P238">
        <f>J238</f>
        <v>2277.3599999999997</v>
      </c>
      <c r="Q238">
        <f>L238</f>
        <v>2.3519999999999999</v>
      </c>
      <c r="W238">
        <f ca="1">IF(Source!BI113&lt;=1,H233+H234+H235+H236,0)</f>
        <v>72.27</v>
      </c>
      <c r="X238">
        <f ca="1">IF(Source!BI113=2,H233+H234+H235+H236,0)</f>
        <v>0</v>
      </c>
      <c r="Y238">
        <f ca="1">IF(Source!BI113=3,H233+H234+H235+H236,0)</f>
        <v>0</v>
      </c>
      <c r="Z238">
        <f ca="1">IF(Source!BI113=4,H233+H234+H235+H236,0)</f>
        <v>0</v>
      </c>
    </row>
    <row r="239" spans="1:26" ht="57">
      <c r="A239" s="23" t="str">
        <f ca="1">IF(Source!E115&lt;&gt;"",Source!E115,"")</f>
        <v>25</v>
      </c>
      <c r="B239" s="23" t="str">
        <f ca="1">IF(Source!F115&lt;&gt;"",Source!F115,"")</f>
        <v>16-05-001-1</v>
      </c>
      <c r="C239" s="24" t="str">
        <f ca="1">IF(Source!G115&lt;&gt;"",Source!G115,"")</f>
        <v>Установка вентилей, задвижек, затворов, клапанов обратных, кранов проходных на трубопроводах из стальных труб диаметром до 25 мм</v>
      </c>
      <c r="D239" s="25" t="str">
        <f ca="1">IF(Source!H115&lt;&gt;"",Source!H115,"")</f>
        <v>1  шт.</v>
      </c>
      <c r="E239" s="25">
        <f ca="1">Source!I115</f>
        <v>4</v>
      </c>
      <c r="F239" s="26">
        <f ca="1">Source!AL115+Source!AM115+Source!AO115</f>
        <v>75.850000000000009</v>
      </c>
      <c r="G239" s="25"/>
      <c r="H239" s="27"/>
      <c r="I239" s="25" t="str">
        <f ca="1">IF(Source!BO115&lt;&gt;"",Source!BO115,"")</f>
        <v>16-05-001-1</v>
      </c>
      <c r="J239" s="25"/>
      <c r="K239" s="27"/>
      <c r="L239" s="27"/>
      <c r="S239">
        <f ca="1">ROUND((Source!FX115/100)*((ROUND(Source!AF115*Source!I115,2)+ROUND(Source!AE115*Source!I115,2))),2)</f>
        <v>78.489999999999995</v>
      </c>
      <c r="T239">
        <f ca="1">Source!X115</f>
        <v>2637.16</v>
      </c>
      <c r="U239">
        <f ca="1">ROUND((Source!FY115/100)*((ROUND(Source!AF115*Source!I115,2)+ROUND(Source!AE115*Source!I115,2))),2)</f>
        <v>50.9</v>
      </c>
      <c r="V239">
        <f ca="1">Source!Y115</f>
        <v>1710.03</v>
      </c>
    </row>
    <row r="240" spans="1:26" ht="14.25">
      <c r="A240" s="23"/>
      <c r="B240" s="23"/>
      <c r="C240" s="24" t="s">
        <v>35</v>
      </c>
      <c r="D240" s="25"/>
      <c r="E240" s="25"/>
      <c r="F240" s="26">
        <f ca="1">Source!AO115</f>
        <v>13.33</v>
      </c>
      <c r="G240" s="25" t="str">
        <f ca="1">IF(Source!DG115&lt;&gt;"",Source!DG115," ")</f>
        <v>)*1,15</v>
      </c>
      <c r="H240" s="27">
        <f ca="1">ROUND(Source!AF115*Source!I115,2)</f>
        <v>61.32</v>
      </c>
      <c r="I240" s="25"/>
      <c r="J240" s="25">
        <f ca="1">IF(Source!BA115&lt;&gt;0,Source!BA115,1)</f>
        <v>33.6</v>
      </c>
      <c r="K240" s="27">
        <f ca="1">Source!S115</f>
        <v>2060.2800000000002</v>
      </c>
      <c r="L240" s="27"/>
      <c r="R240">
        <f>H240</f>
        <v>61.32</v>
      </c>
    </row>
    <row r="241" spans="1:26" ht="14.25">
      <c r="A241" s="23"/>
      <c r="B241" s="23"/>
      <c r="C241" s="24" t="s">
        <v>36</v>
      </c>
      <c r="D241" s="25"/>
      <c r="E241" s="25"/>
      <c r="F241" s="26">
        <f ca="1">Source!AM115</f>
        <v>3.71</v>
      </c>
      <c r="G241" s="25" t="str">
        <f ca="1">IF(Source!DE115&lt;&gt;"",Source!DE115," ")</f>
        <v>)*1,25</v>
      </c>
      <c r="H241" s="27">
        <f ca="1">ROUND(Source!AD115*Source!I115,2)</f>
        <v>18.55</v>
      </c>
      <c r="I241" s="25"/>
      <c r="J241" s="25">
        <f ca="1">IF(Source!BB115&lt;&gt;0,Source!BB115,1)</f>
        <v>8.1999999999999993</v>
      </c>
      <c r="K241" s="27">
        <f ca="1">Source!Q115</f>
        <v>152.11000000000001</v>
      </c>
      <c r="L241" s="27"/>
    </row>
    <row r="242" spans="1:26" ht="14.25">
      <c r="A242" s="23"/>
      <c r="B242" s="23"/>
      <c r="C242" s="24" t="s">
        <v>38</v>
      </c>
      <c r="D242" s="25"/>
      <c r="E242" s="25"/>
      <c r="F242" s="26">
        <f ca="1">Source!AL115</f>
        <v>58.81</v>
      </c>
      <c r="G242" s="25" t="str">
        <f ca="1">IF(Source!DD115&lt;&gt;"",Source!DD115," ")</f>
        <v xml:space="preserve"> </v>
      </c>
      <c r="H242" s="27">
        <f ca="1">ROUND(Source!AC115*Source!I115,2)</f>
        <v>235.24</v>
      </c>
      <c r="I242" s="25"/>
      <c r="J242" s="25">
        <f ca="1">IF(Source!BC115&lt;&gt;0,Source!BC115,1)</f>
        <v>5.6</v>
      </c>
      <c r="K242" s="27">
        <f ca="1">Source!P115</f>
        <v>1317.34</v>
      </c>
      <c r="L242" s="27"/>
    </row>
    <row r="243" spans="1:26" ht="14.25">
      <c r="A243" s="23"/>
      <c r="B243" s="23"/>
      <c r="C243" s="24" t="s">
        <v>39</v>
      </c>
      <c r="D243" s="25" t="s">
        <v>40</v>
      </c>
      <c r="E243" s="25">
        <f ca="1">Source!BZ115</f>
        <v>128</v>
      </c>
      <c r="F243" s="26"/>
      <c r="G243" s="25"/>
      <c r="H243" s="27">
        <f ca="1">SUM(S239:S249)</f>
        <v>78.489999999999995</v>
      </c>
      <c r="I243" s="25"/>
      <c r="J243" s="24">
        <f ca="1">Source!AT115</f>
        <v>128</v>
      </c>
      <c r="K243" s="27">
        <f ca="1">SUM(T239:T249)</f>
        <v>2637.16</v>
      </c>
      <c r="L243" s="27"/>
    </row>
    <row r="244" spans="1:26" ht="14.25">
      <c r="A244" s="23"/>
      <c r="B244" s="23"/>
      <c r="C244" s="24" t="s">
        <v>41</v>
      </c>
      <c r="D244" s="25" t="s">
        <v>40</v>
      </c>
      <c r="E244" s="25">
        <f ca="1">Source!CA115</f>
        <v>83</v>
      </c>
      <c r="F244" s="26"/>
      <c r="G244" s="25"/>
      <c r="H244" s="27">
        <f ca="1">SUM(U239:U249)</f>
        <v>50.9</v>
      </c>
      <c r="I244" s="25"/>
      <c r="J244" s="24">
        <f ca="1">Source!AU115</f>
        <v>83</v>
      </c>
      <c r="K244" s="27">
        <f ca="1">SUM(V239:V249)</f>
        <v>1710.03</v>
      </c>
      <c r="L244" s="27"/>
    </row>
    <row r="245" spans="1:26" ht="14.25">
      <c r="A245" s="23"/>
      <c r="B245" s="23"/>
      <c r="C245" s="24" t="s">
        <v>42</v>
      </c>
      <c r="D245" s="25" t="s">
        <v>43</v>
      </c>
      <c r="E245" s="25">
        <f ca="1">Source!AQ115</f>
        <v>1.47</v>
      </c>
      <c r="F245" s="26"/>
      <c r="G245" s="25" t="str">
        <f ca="1">IF(Source!DI115&lt;&gt;"",Source!DI115," ")</f>
        <v>)*1,15</v>
      </c>
      <c r="H245" s="27"/>
      <c r="I245" s="25"/>
      <c r="J245" s="25"/>
      <c r="K245" s="27"/>
      <c r="L245" s="27">
        <f ca="1">Source!U115</f>
        <v>6.7619999999999996</v>
      </c>
    </row>
    <row r="246" spans="1:26" ht="28.5">
      <c r="A246" s="23" t="str">
        <f ca="1">IF(Source!E117&lt;&gt;"",Source!E117,"")</f>
        <v>25,1</v>
      </c>
      <c r="B246" s="23" t="str">
        <f ca="1">IF(Source!F117&lt;&gt;"",Source!F117,"")</f>
        <v>Цена поставщика</v>
      </c>
      <c r="C246" s="24" t="s">
        <v>56</v>
      </c>
      <c r="D246" s="25" t="str">
        <f ca="1">IF(Source!H117&lt;&gt;"",Source!H117,"")</f>
        <v>шт</v>
      </c>
      <c r="E246" s="25">
        <f ca="1">Source!I117</f>
        <v>1</v>
      </c>
      <c r="F246" s="26">
        <f ca="1">Source!AL117+Source!AM117+Source!AO117</f>
        <v>282.5</v>
      </c>
      <c r="G246" s="25"/>
      <c r="H246" s="27">
        <f ca="1">ROUND(Source!AC117*Source!I117,2)+ROUND(Source!AD117*Source!I117,2)+ROUND(Source!AF117*Source!I117,2)</f>
        <v>282.5</v>
      </c>
      <c r="I246" s="25"/>
      <c r="J246" s="25">
        <f ca="1">IF(Source!BC117&lt;&gt;0,Source!BC117,1)</f>
        <v>1</v>
      </c>
      <c r="K246" s="27">
        <f ca="1">Source!O117</f>
        <v>282.5</v>
      </c>
      <c r="L246" s="27"/>
      <c r="S246">
        <f ca="1">ROUND((Source!FX117/100)*((ROUND(Source!AF117*Source!I117,2)+ROUND(Source!AE117*Source!I117,2))),2)</f>
        <v>0</v>
      </c>
      <c r="T246">
        <f ca="1">Source!X117</f>
        <v>0</v>
      </c>
      <c r="U246">
        <f ca="1">ROUND((Source!FY117/100)*((ROUND(Source!AF117*Source!I117,2)+ROUND(Source!AE117*Source!I117,2))),2)</f>
        <v>0</v>
      </c>
      <c r="V246">
        <f ca="1">Source!Y117</f>
        <v>0</v>
      </c>
      <c r="W246">
        <f ca="1">IF(Source!BI117&lt;=1,H246,0)</f>
        <v>282.5</v>
      </c>
      <c r="X246">
        <f ca="1">IF(Source!BI117=2,H246,0)</f>
        <v>0</v>
      </c>
      <c r="Y246">
        <f ca="1">IF(Source!BI117=3,H246,0)</f>
        <v>0</v>
      </c>
      <c r="Z246">
        <f ca="1">IF(Source!BI117=4,H246,0)</f>
        <v>0</v>
      </c>
    </row>
    <row r="247" spans="1:26" ht="28.5">
      <c r="A247" s="23" t="str">
        <f ca="1">IF(Source!E119&lt;&gt;"",Source!E119,"")</f>
        <v>25,2</v>
      </c>
      <c r="B247" s="23" t="str">
        <f ca="1">IF(Source!F119&lt;&gt;"",Source!F119,"")</f>
        <v>Цена поставщика</v>
      </c>
      <c r="C247" s="24" t="s">
        <v>57</v>
      </c>
      <c r="D247" s="25" t="str">
        <f ca="1">IF(Source!H119&lt;&gt;"",Source!H119,"")</f>
        <v>шт</v>
      </c>
      <c r="E247" s="25">
        <f ca="1">Source!I119</f>
        <v>1</v>
      </c>
      <c r="F247" s="26">
        <f ca="1">Source!AL119+Source!AM119+Source!AO119</f>
        <v>383.33</v>
      </c>
      <c r="G247" s="25"/>
      <c r="H247" s="27">
        <f ca="1">ROUND(Source!AC119*Source!I119,2)+ROUND(Source!AD119*Source!I119,2)+ROUND(Source!AF119*Source!I119,2)</f>
        <v>383.33</v>
      </c>
      <c r="I247" s="25"/>
      <c r="J247" s="25">
        <f ca="1">IF(Source!BC119&lt;&gt;0,Source!BC119,1)</f>
        <v>1</v>
      </c>
      <c r="K247" s="27">
        <f ca="1">Source!O119</f>
        <v>383.33</v>
      </c>
      <c r="L247" s="27"/>
      <c r="S247">
        <f ca="1">ROUND((Source!FX119/100)*((ROUND(Source!AF119*Source!I119,2)+ROUND(Source!AE119*Source!I119,2))),2)</f>
        <v>0</v>
      </c>
      <c r="T247">
        <f ca="1">Source!X119</f>
        <v>0</v>
      </c>
      <c r="U247">
        <f ca="1">ROUND((Source!FY119/100)*((ROUND(Source!AF119*Source!I119,2)+ROUND(Source!AE119*Source!I119,2))),2)</f>
        <v>0</v>
      </c>
      <c r="V247">
        <f ca="1">Source!Y119</f>
        <v>0</v>
      </c>
      <c r="W247">
        <f ca="1">IF(Source!BI119&lt;=1,H247,0)</f>
        <v>383.33</v>
      </c>
      <c r="X247">
        <f ca="1">IF(Source!BI119=2,H247,0)</f>
        <v>0</v>
      </c>
      <c r="Y247">
        <f ca="1">IF(Source!BI119=3,H247,0)</f>
        <v>0</v>
      </c>
      <c r="Z247">
        <f ca="1">IF(Source!BI119=4,H247,0)</f>
        <v>0</v>
      </c>
    </row>
    <row r="248" spans="1:26" ht="28.5">
      <c r="A248" s="23" t="str">
        <f ca="1">IF(Source!E121&lt;&gt;"",Source!E121,"")</f>
        <v>25,3</v>
      </c>
      <c r="B248" s="23" t="str">
        <f ca="1">IF(Source!F121&lt;&gt;"",Source!F121,"")</f>
        <v>Цена поставщика</v>
      </c>
      <c r="C248" s="24" t="s">
        <v>58</v>
      </c>
      <c r="D248" s="25" t="str">
        <f ca="1">IF(Source!H121&lt;&gt;"",Source!H121,"")</f>
        <v>шт</v>
      </c>
      <c r="E248" s="25">
        <f ca="1">Source!I121</f>
        <v>1</v>
      </c>
      <c r="F248" s="26">
        <f ca="1">Source!AL121+Source!AM121+Source!AO121</f>
        <v>622.5</v>
      </c>
      <c r="G248" s="25"/>
      <c r="H248" s="27">
        <f ca="1">ROUND(Source!AC121*Source!I121,2)+ROUND(Source!AD121*Source!I121,2)+ROUND(Source!AF121*Source!I121,2)</f>
        <v>622.5</v>
      </c>
      <c r="I248" s="25"/>
      <c r="J248" s="25">
        <f ca="1">IF(Source!BC121&lt;&gt;0,Source!BC121,1)</f>
        <v>1</v>
      </c>
      <c r="K248" s="27">
        <f ca="1">Source!O121</f>
        <v>622.5</v>
      </c>
      <c r="L248" s="27"/>
      <c r="S248">
        <f ca="1">ROUND((Source!FX121/100)*((ROUND(Source!AF121*Source!I121,2)+ROUND(Source!AE121*Source!I121,2))),2)</f>
        <v>0</v>
      </c>
      <c r="T248">
        <f ca="1">Source!X121</f>
        <v>0</v>
      </c>
      <c r="U248">
        <f ca="1">ROUND((Source!FY121/100)*((ROUND(Source!AF121*Source!I121,2)+ROUND(Source!AE121*Source!I121,2))),2)</f>
        <v>0</v>
      </c>
      <c r="V248">
        <f ca="1">Source!Y121</f>
        <v>0</v>
      </c>
      <c r="W248">
        <f ca="1">IF(Source!BI121&lt;=1,H248,0)</f>
        <v>622.5</v>
      </c>
      <c r="X248">
        <f ca="1">IF(Source!BI121=2,H248,0)</f>
        <v>0</v>
      </c>
      <c r="Y248">
        <f ca="1">IF(Source!BI121=3,H248,0)</f>
        <v>0</v>
      </c>
      <c r="Z248">
        <f ca="1">IF(Source!BI121=4,H248,0)</f>
        <v>0</v>
      </c>
    </row>
    <row r="249" spans="1:26" ht="28.5">
      <c r="A249" s="29" t="str">
        <f ca="1">IF(Source!E123&lt;&gt;"",Source!E123,"")</f>
        <v>25,4</v>
      </c>
      <c r="B249" s="29" t="str">
        <f ca="1">IF(Source!F123&lt;&gt;"",Source!F123,"")</f>
        <v>Цена поставщика</v>
      </c>
      <c r="C249" s="30" t="s">
        <v>59</v>
      </c>
      <c r="D249" s="31" t="str">
        <f ca="1">IF(Source!H123&lt;&gt;"",Source!H123,"")</f>
        <v>шт</v>
      </c>
      <c r="E249" s="31">
        <f ca="1">Source!I123</f>
        <v>1</v>
      </c>
      <c r="F249" s="32">
        <f ca="1">Source!AL123+Source!AM123+Source!AO123</f>
        <v>526.66999999999996</v>
      </c>
      <c r="G249" s="31"/>
      <c r="H249" s="33">
        <f ca="1">ROUND(Source!AC123*Source!I123,2)+ROUND(Source!AD123*Source!I123,2)+ROUND(Source!AF123*Source!I123,2)</f>
        <v>526.66999999999996</v>
      </c>
      <c r="I249" s="31"/>
      <c r="J249" s="31">
        <f ca="1">IF(Source!BC123&lt;&gt;0,Source!BC123,1)</f>
        <v>1</v>
      </c>
      <c r="K249" s="33">
        <f ca="1">Source!O123</f>
        <v>526.66999999999996</v>
      </c>
      <c r="L249" s="33"/>
      <c r="S249">
        <f ca="1">ROUND((Source!FX123/100)*((ROUND(Source!AF123*Source!I123,2)+ROUND(Source!AE123*Source!I123,2))),2)</f>
        <v>0</v>
      </c>
      <c r="T249">
        <f ca="1">Source!X123</f>
        <v>0</v>
      </c>
      <c r="U249">
        <f ca="1">ROUND((Source!FY123/100)*((ROUND(Source!AF123*Source!I123,2)+ROUND(Source!AE123*Source!I123,2))),2)</f>
        <v>0</v>
      </c>
      <c r="V249">
        <f ca="1">Source!Y123</f>
        <v>0</v>
      </c>
      <c r="W249">
        <f ca="1">IF(Source!BI123&lt;=1,H249,0)</f>
        <v>526.66999999999996</v>
      </c>
      <c r="X249">
        <f ca="1">IF(Source!BI123=2,H249,0)</f>
        <v>0</v>
      </c>
      <c r="Y249">
        <f ca="1">IF(Source!BI123=3,H249,0)</f>
        <v>0</v>
      </c>
      <c r="Z249">
        <f ca="1">IF(Source!BI123=4,H249,0)</f>
        <v>0</v>
      </c>
    </row>
    <row r="250" spans="1:26" ht="15">
      <c r="A250" s="34"/>
      <c r="B250" s="34"/>
      <c r="C250" s="34"/>
      <c r="D250" s="34"/>
      <c r="E250" s="34"/>
      <c r="F250" s="34"/>
      <c r="G250" s="57">
        <f ca="1">H240+H241+H242+H243+H244+SUM(H246:H249)</f>
        <v>2259.5</v>
      </c>
      <c r="H250" s="57"/>
      <c r="I250" s="35"/>
      <c r="J250" s="57">
        <f ca="1">K240+K241+K242+K243+K244+SUM(K246:K249)</f>
        <v>9691.92</v>
      </c>
      <c r="K250" s="57"/>
      <c r="L250" s="36">
        <f ca="1">Source!U115</f>
        <v>6.7619999999999996</v>
      </c>
      <c r="O250">
        <f>G250</f>
        <v>2259.5</v>
      </c>
      <c r="P250">
        <f>J250</f>
        <v>9691.92</v>
      </c>
      <c r="Q250">
        <f>L250</f>
        <v>6.7619999999999996</v>
      </c>
      <c r="W250">
        <f ca="1">IF(Source!BI115&lt;=1,H240+H241+H242+H243+H244,0)</f>
        <v>444.5</v>
      </c>
      <c r="X250">
        <f ca="1">IF(Source!BI115=2,H240+H241+H242+H243+H244,0)</f>
        <v>0</v>
      </c>
      <c r="Y250">
        <f ca="1">IF(Source!BI115=3,H240+H241+H242+H243+H244,0)</f>
        <v>0</v>
      </c>
      <c r="Z250">
        <f ca="1">IF(Source!BI115=4,H240+H241+H242+H243+H244,0)</f>
        <v>0</v>
      </c>
    </row>
    <row r="251" spans="1:26" ht="28.5">
      <c r="A251" s="23" t="str">
        <f ca="1">IF(Source!E125&lt;&gt;"",Source!E125,"")</f>
        <v>26</v>
      </c>
      <c r="B251" s="23" t="str">
        <f ca="1">IF(Source!F125&lt;&gt;"",Source!F125,"")</f>
        <v>18-05-001-1</v>
      </c>
      <c r="C251" s="24" t="str">
        <f ca="1">IF(Source!G125&lt;&gt;"",Source!G125,"")</f>
        <v>Демонтаж  насосов центробежных с электродвигателем, масса агрегата до 0,1 т</v>
      </c>
      <c r="D251" s="25" t="str">
        <f ca="1">IF(Source!H125&lt;&gt;"",Source!H125,"")</f>
        <v>1 насос</v>
      </c>
      <c r="E251" s="25">
        <f ca="1">Source!I125</f>
        <v>2</v>
      </c>
      <c r="F251" s="26">
        <f ca="1">Source!AL125+Source!AM125+Source!AO125</f>
        <v>2702.9999999999995</v>
      </c>
      <c r="G251" s="25"/>
      <c r="H251" s="27"/>
      <c r="I251" s="25" t="str">
        <f ca="1">IF(Source!BO125&lt;&gt;"",Source!BO125,"")</f>
        <v>18-05-001-1</v>
      </c>
      <c r="J251" s="25"/>
      <c r="K251" s="27"/>
      <c r="L251" s="27"/>
      <c r="S251">
        <f ca="1">ROUND((Source!FX125/100)*((ROUND(Source!AF125*Source!I125,2)+ROUND(Source!AE125*Source!I125,2))),2)</f>
        <v>135.49</v>
      </c>
      <c r="T251">
        <f ca="1">Source!X125</f>
        <v>4552.6499999999996</v>
      </c>
      <c r="U251">
        <f ca="1">ROUND((Source!FY125/100)*((ROUND(Source!AF125*Source!I125,2)+ROUND(Source!AE125*Source!I125,2))),2)</f>
        <v>87.86</v>
      </c>
      <c r="V251">
        <f ca="1">Source!Y125</f>
        <v>2952.11</v>
      </c>
    </row>
    <row r="252" spans="1:26" ht="14.25">
      <c r="A252" s="23"/>
      <c r="B252" s="23"/>
      <c r="C252" s="24" t="s">
        <v>35</v>
      </c>
      <c r="D252" s="25"/>
      <c r="E252" s="25"/>
      <c r="F252" s="26">
        <f ca="1">Source!AO125</f>
        <v>131.63999999999999</v>
      </c>
      <c r="G252" s="25" t="str">
        <f ca="1">IF(Source!DG125&lt;&gt;"",Source!DG125," ")</f>
        <v>)*0,4</v>
      </c>
      <c r="H252" s="27">
        <f ca="1">ROUND(Source!AF125*Source!I125,2)</f>
        <v>105.31</v>
      </c>
      <c r="I252" s="25"/>
      <c r="J252" s="25">
        <f ca="1">IF(Source!BA125&lt;&gt;0,Source!BA125,1)</f>
        <v>33.6</v>
      </c>
      <c r="K252" s="27">
        <f ca="1">Source!S125</f>
        <v>3538.48</v>
      </c>
      <c r="L252" s="27"/>
      <c r="R252">
        <f>H252</f>
        <v>105.31</v>
      </c>
    </row>
    <row r="253" spans="1:26" ht="14.25">
      <c r="A253" s="23"/>
      <c r="B253" s="23"/>
      <c r="C253" s="24" t="s">
        <v>36</v>
      </c>
      <c r="D253" s="25"/>
      <c r="E253" s="25"/>
      <c r="F253" s="26">
        <f ca="1">Source!AM125</f>
        <v>12.43</v>
      </c>
      <c r="G253" s="25" t="str">
        <f ca="1">IF(Source!DE125&lt;&gt;"",Source!DE125," ")</f>
        <v>)*0,4</v>
      </c>
      <c r="H253" s="27">
        <f ca="1">ROUND(Source!AD125*Source!I125,2)</f>
        <v>9.94</v>
      </c>
      <c r="I253" s="25"/>
      <c r="J253" s="25">
        <f ca="1">IF(Source!BB125&lt;&gt;0,Source!BB125,1)</f>
        <v>9.2100000000000009</v>
      </c>
      <c r="K253" s="27">
        <f ca="1">Source!Q125</f>
        <v>91.58</v>
      </c>
      <c r="L253" s="27"/>
    </row>
    <row r="254" spans="1:26" ht="14.25">
      <c r="A254" s="23"/>
      <c r="B254" s="23"/>
      <c r="C254" s="24" t="s">
        <v>37</v>
      </c>
      <c r="D254" s="25"/>
      <c r="E254" s="25"/>
      <c r="F254" s="26">
        <f ca="1">Source!AN125</f>
        <v>0.68</v>
      </c>
      <c r="G254" s="25" t="str">
        <f ca="1">IF(Source!DF125&lt;&gt;"",Source!DF125," ")</f>
        <v>)*0,4</v>
      </c>
      <c r="H254" s="28">
        <f ca="1">ROUND(Source!AE125*Source!I125,2)</f>
        <v>0.54</v>
      </c>
      <c r="I254" s="25"/>
      <c r="J254" s="25">
        <f ca="1">IF(Source!BS125&lt;&gt;0,Source!BS125,1)</f>
        <v>33.6</v>
      </c>
      <c r="K254" s="28">
        <f ca="1">Source!R125</f>
        <v>18.28</v>
      </c>
      <c r="L254" s="27"/>
      <c r="R254">
        <f>H254</f>
        <v>0.54</v>
      </c>
    </row>
    <row r="255" spans="1:26" ht="14.25">
      <c r="A255" s="23"/>
      <c r="B255" s="23"/>
      <c r="C255" s="24" t="s">
        <v>39</v>
      </c>
      <c r="D255" s="25" t="s">
        <v>40</v>
      </c>
      <c r="E255" s="25">
        <f ca="1">Source!BZ125</f>
        <v>128</v>
      </c>
      <c r="F255" s="26"/>
      <c r="G255" s="25"/>
      <c r="H255" s="27">
        <f ca="1">SUM(S251:S257)</f>
        <v>135.49</v>
      </c>
      <c r="I255" s="25"/>
      <c r="J255" s="24">
        <f ca="1">Source!AT125</f>
        <v>128</v>
      </c>
      <c r="K255" s="27">
        <f ca="1">SUM(T251:T257)</f>
        <v>4552.6499999999996</v>
      </c>
      <c r="L255" s="27"/>
    </row>
    <row r="256" spans="1:26" ht="14.25">
      <c r="A256" s="23"/>
      <c r="B256" s="23"/>
      <c r="C256" s="24" t="s">
        <v>41</v>
      </c>
      <c r="D256" s="25" t="s">
        <v>40</v>
      </c>
      <c r="E256" s="25">
        <f ca="1">Source!CA125</f>
        <v>83</v>
      </c>
      <c r="F256" s="26"/>
      <c r="G256" s="25"/>
      <c r="H256" s="27">
        <f ca="1">SUM(U251:U257)</f>
        <v>87.86</v>
      </c>
      <c r="I256" s="25"/>
      <c r="J256" s="24">
        <f ca="1">Source!AU125</f>
        <v>83</v>
      </c>
      <c r="K256" s="27">
        <f ca="1">SUM(V251:V257)</f>
        <v>2952.11</v>
      </c>
      <c r="L256" s="27"/>
    </row>
    <row r="257" spans="1:26" ht="14.25">
      <c r="A257" s="29"/>
      <c r="B257" s="29"/>
      <c r="C257" s="30" t="s">
        <v>42</v>
      </c>
      <c r="D257" s="31" t="s">
        <v>43</v>
      </c>
      <c r="E257" s="31">
        <f ca="1">Source!AQ125</f>
        <v>14.17</v>
      </c>
      <c r="F257" s="32"/>
      <c r="G257" s="31" t="str">
        <f ca="1">IF(Source!DI125&lt;&gt;"",Source!DI125," ")</f>
        <v>)*0,4</v>
      </c>
      <c r="H257" s="33"/>
      <c r="I257" s="31"/>
      <c r="J257" s="31"/>
      <c r="K257" s="33"/>
      <c r="L257" s="33">
        <f ca="1">Source!U125</f>
        <v>11.336</v>
      </c>
    </row>
    <row r="258" spans="1:26" ht="15">
      <c r="A258" s="34"/>
      <c r="B258" s="34"/>
      <c r="C258" s="34"/>
      <c r="D258" s="34"/>
      <c r="E258" s="34"/>
      <c r="F258" s="34"/>
      <c r="G258" s="57">
        <f ca="1">H252+H253+H255+H256</f>
        <v>338.6</v>
      </c>
      <c r="H258" s="57"/>
      <c r="I258" s="35"/>
      <c r="J258" s="57">
        <f ca="1">K252+K253+K255+K256</f>
        <v>11134.82</v>
      </c>
      <c r="K258" s="57"/>
      <c r="L258" s="36">
        <f ca="1">Source!U125</f>
        <v>11.336</v>
      </c>
      <c r="O258">
        <f>G258</f>
        <v>338.6</v>
      </c>
      <c r="P258">
        <f>J258</f>
        <v>11134.82</v>
      </c>
      <c r="Q258">
        <f>L258</f>
        <v>11.336</v>
      </c>
      <c r="W258">
        <f ca="1">IF(Source!BI125&lt;=1,H252+H253+H255+H256,0)</f>
        <v>338.6</v>
      </c>
      <c r="X258">
        <f ca="1">IF(Source!BI125=2,H252+H253+H255+H256,0)</f>
        <v>0</v>
      </c>
      <c r="Y258">
        <f ca="1">IF(Source!BI125=3,H252+H253+H255+H256,0)</f>
        <v>0</v>
      </c>
      <c r="Z258">
        <f ca="1">IF(Source!BI125=4,H252+H253+H255+H256,0)</f>
        <v>0</v>
      </c>
    </row>
    <row r="259" spans="1:26" ht="28.5">
      <c r="A259" s="23" t="str">
        <f ca="1">IF(Source!E127&lt;&gt;"",Source!E127,"")</f>
        <v>27</v>
      </c>
      <c r="B259" s="23" t="str">
        <f ca="1">IF(Source!F127&lt;&gt;"",Source!F127,"")</f>
        <v>18-05-001-1</v>
      </c>
      <c r="C259" s="24" t="str">
        <f ca="1">IF(Source!G127&lt;&gt;"",Source!G127,"")</f>
        <v>Установка насосов центробежных с электродвигателем, масса агрегата до 0,1 т</v>
      </c>
      <c r="D259" s="25" t="str">
        <f ca="1">IF(Source!H127&lt;&gt;"",Source!H127,"")</f>
        <v>1 насос</v>
      </c>
      <c r="E259" s="25">
        <f ca="1">Source!I127</f>
        <v>2</v>
      </c>
      <c r="F259" s="26">
        <f ca="1">Source!AL127+Source!AM127+Source!AO127</f>
        <v>2702.9999999999995</v>
      </c>
      <c r="G259" s="25"/>
      <c r="H259" s="27"/>
      <c r="I259" s="25" t="str">
        <f ca="1">IF(Source!BO127&lt;&gt;"",Source!BO127,"")</f>
        <v>18-05-001-1</v>
      </c>
      <c r="J259" s="25"/>
      <c r="K259" s="27"/>
      <c r="L259" s="27"/>
      <c r="S259">
        <f ca="1">ROUND((Source!FX127/100)*((ROUND(Source!AF127*Source!I127,2)+ROUND(Source!AE127*Source!I127,2))),2)</f>
        <v>389.72</v>
      </c>
      <c r="T259">
        <f ca="1">Source!X127</f>
        <v>13094.73</v>
      </c>
      <c r="U259">
        <f ca="1">ROUND((Source!FY127/100)*((ROUND(Source!AF127*Source!I127,2)+ROUND(Source!AE127*Source!I127,2))),2)</f>
        <v>252.71</v>
      </c>
      <c r="V259">
        <f ca="1">Source!Y127</f>
        <v>8491.1200000000008</v>
      </c>
    </row>
    <row r="260" spans="1:26" ht="14.25">
      <c r="A260" s="23"/>
      <c r="B260" s="23"/>
      <c r="C260" s="24" t="s">
        <v>35</v>
      </c>
      <c r="D260" s="25"/>
      <c r="E260" s="25"/>
      <c r="F260" s="26">
        <f ca="1">Source!AO127</f>
        <v>131.63999999999999</v>
      </c>
      <c r="G260" s="25" t="str">
        <f ca="1">IF(Source!DG127&lt;&gt;"",Source!DG127," ")</f>
        <v>)*1,15</v>
      </c>
      <c r="H260" s="27">
        <f ca="1">ROUND(Source!AF127*Source!I127,2)</f>
        <v>302.77</v>
      </c>
      <c r="I260" s="25"/>
      <c r="J260" s="25">
        <f ca="1">IF(Source!BA127&lt;&gt;0,Source!BA127,1)</f>
        <v>33.6</v>
      </c>
      <c r="K260" s="27">
        <f ca="1">Source!S127</f>
        <v>10173.14</v>
      </c>
      <c r="L260" s="27"/>
      <c r="R260">
        <f>H260</f>
        <v>302.77</v>
      </c>
    </row>
    <row r="261" spans="1:26" ht="14.25">
      <c r="A261" s="23"/>
      <c r="B261" s="23"/>
      <c r="C261" s="24" t="s">
        <v>36</v>
      </c>
      <c r="D261" s="25"/>
      <c r="E261" s="25"/>
      <c r="F261" s="26">
        <f ca="1">Source!AM127</f>
        <v>12.43</v>
      </c>
      <c r="G261" s="25" t="str">
        <f ca="1">IF(Source!DE127&lt;&gt;"",Source!DE127," ")</f>
        <v>)*1,25</v>
      </c>
      <c r="H261" s="27">
        <f ca="1">ROUND(Source!AD127*Source!I127,2)</f>
        <v>31.08</v>
      </c>
      <c r="I261" s="25"/>
      <c r="J261" s="25">
        <f ca="1">IF(Source!BB127&lt;&gt;0,Source!BB127,1)</f>
        <v>9.2100000000000009</v>
      </c>
      <c r="K261" s="27">
        <f ca="1">Source!Q127</f>
        <v>286.2</v>
      </c>
      <c r="L261" s="27"/>
    </row>
    <row r="262" spans="1:26" ht="14.25">
      <c r="A262" s="23"/>
      <c r="B262" s="23"/>
      <c r="C262" s="24" t="s">
        <v>37</v>
      </c>
      <c r="D262" s="25"/>
      <c r="E262" s="25"/>
      <c r="F262" s="26">
        <f ca="1">Source!AN127</f>
        <v>0.68</v>
      </c>
      <c r="G262" s="25" t="str">
        <f ca="1">IF(Source!DF127&lt;&gt;"",Source!DF127," ")</f>
        <v>)*1,25</v>
      </c>
      <c r="H262" s="28">
        <f ca="1">ROUND(Source!AE127*Source!I127,2)</f>
        <v>1.7</v>
      </c>
      <c r="I262" s="25"/>
      <c r="J262" s="25">
        <f ca="1">IF(Source!BS127&lt;&gt;0,Source!BS127,1)</f>
        <v>33.6</v>
      </c>
      <c r="K262" s="28">
        <f ca="1">Source!R127</f>
        <v>57.12</v>
      </c>
      <c r="L262" s="27"/>
      <c r="R262">
        <f>H262</f>
        <v>1.7</v>
      </c>
    </row>
    <row r="263" spans="1:26" ht="14.25">
      <c r="A263" s="23"/>
      <c r="B263" s="23"/>
      <c r="C263" s="24" t="s">
        <v>38</v>
      </c>
      <c r="D263" s="25"/>
      <c r="E263" s="25"/>
      <c r="F263" s="26">
        <f ca="1">Source!AL127</f>
        <v>2558.9299999999998</v>
      </c>
      <c r="G263" s="25" t="str">
        <f ca="1">IF(Source!DD127&lt;&gt;"",Source!DD127," ")</f>
        <v xml:space="preserve"> </v>
      </c>
      <c r="H263" s="27">
        <f ca="1">ROUND(Source!AC127*Source!I127,2)</f>
        <v>5117.8599999999997</v>
      </c>
      <c r="I263" s="25"/>
      <c r="J263" s="25">
        <f ca="1">IF(Source!BC127&lt;&gt;0,Source!BC127,1)</f>
        <v>4.01</v>
      </c>
      <c r="K263" s="27">
        <f ca="1">Source!P127</f>
        <v>20522.62</v>
      </c>
      <c r="L263" s="27"/>
    </row>
    <row r="264" spans="1:26" ht="14.25">
      <c r="A264" s="23"/>
      <c r="B264" s="23"/>
      <c r="C264" s="24" t="s">
        <v>39</v>
      </c>
      <c r="D264" s="25" t="s">
        <v>40</v>
      </c>
      <c r="E264" s="25">
        <f ca="1">Source!BZ127</f>
        <v>128</v>
      </c>
      <c r="F264" s="26"/>
      <c r="G264" s="25"/>
      <c r="H264" s="27">
        <f ca="1">SUM(S259:S268)</f>
        <v>389.72</v>
      </c>
      <c r="I264" s="25"/>
      <c r="J264" s="24">
        <f ca="1">Source!AT127</f>
        <v>128</v>
      </c>
      <c r="K264" s="27">
        <f ca="1">SUM(T259:T268)</f>
        <v>13094.73</v>
      </c>
      <c r="L264" s="27"/>
    </row>
    <row r="265" spans="1:26" ht="14.25">
      <c r="A265" s="23"/>
      <c r="B265" s="23"/>
      <c r="C265" s="24" t="s">
        <v>41</v>
      </c>
      <c r="D265" s="25" t="s">
        <v>40</v>
      </c>
      <c r="E265" s="25">
        <f ca="1">Source!CA127</f>
        <v>83</v>
      </c>
      <c r="F265" s="26"/>
      <c r="G265" s="25"/>
      <c r="H265" s="27">
        <f ca="1">SUM(U259:U268)</f>
        <v>252.71</v>
      </c>
      <c r="I265" s="25"/>
      <c r="J265" s="24">
        <f ca="1">Source!AU127</f>
        <v>83</v>
      </c>
      <c r="K265" s="27">
        <f ca="1">SUM(V259:V268)</f>
        <v>8491.1200000000008</v>
      </c>
      <c r="L265" s="27"/>
    </row>
    <row r="266" spans="1:26" ht="14.25">
      <c r="A266" s="23"/>
      <c r="B266" s="23"/>
      <c r="C266" s="24" t="s">
        <v>42</v>
      </c>
      <c r="D266" s="25" t="s">
        <v>43</v>
      </c>
      <c r="E266" s="25">
        <f ca="1">Source!AQ127</f>
        <v>14.17</v>
      </c>
      <c r="F266" s="26"/>
      <c r="G266" s="25" t="str">
        <f ca="1">IF(Source!DI127&lt;&gt;"",Source!DI127," ")</f>
        <v>)*1,15</v>
      </c>
      <c r="H266" s="27"/>
      <c r="I266" s="25"/>
      <c r="J266" s="25"/>
      <c r="K266" s="27"/>
      <c r="L266" s="27">
        <f ca="1">Source!U127</f>
        <v>32.590999999999994</v>
      </c>
    </row>
    <row r="267" spans="1:26" ht="42.75">
      <c r="A267" s="23" t="str">
        <f ca="1">IF(Source!E129&lt;&gt;"",Source!E129,"")</f>
        <v>27,1</v>
      </c>
      <c r="B267" s="23" t="str">
        <f ca="1">IF(Source!F129&lt;&gt;"",Source!F129,"")</f>
        <v>301-1494</v>
      </c>
      <c r="C267" s="24" t="str">
        <f ca="1">IF(Source!G129&lt;&gt;"",Source!G129,"")</f>
        <v>Насосы центробежные 8/18 с электродвигателем 4А 180 А2 массой агрегата до 0,1 т</v>
      </c>
      <c r="D267" s="25" t="str">
        <f ca="1">IF(Source!H129&lt;&gt;"",Source!H129,"")</f>
        <v>компл.</v>
      </c>
      <c r="E267" s="25">
        <f ca="1">Source!I129</f>
        <v>-2</v>
      </c>
      <c r="F267" s="26">
        <f ca="1">Source!AL129+Source!AM129+Source!AO129</f>
        <v>2453.8000000000002</v>
      </c>
      <c r="G267" s="25"/>
      <c r="H267" s="27">
        <f ca="1">ROUND(Source!AC129*Source!I129,2)+ROUND(Source!AD129*Source!I129,2)+ROUND(Source!AF129*Source!I129,2)</f>
        <v>-4907.6000000000004</v>
      </c>
      <c r="I267" s="25"/>
      <c r="J267" s="25">
        <f ca="1">IF(Source!BC129&lt;&gt;0,Source!BC129,1)</f>
        <v>3.89</v>
      </c>
      <c r="K267" s="27">
        <f ca="1">Source!O129</f>
        <v>-19090.560000000001</v>
      </c>
      <c r="L267" s="27"/>
      <c r="S267">
        <f ca="1">ROUND((Source!FX129/100)*((ROUND(Source!AF129*Source!I129,2)+ROUND(Source!AE129*Source!I129,2))),2)</f>
        <v>0</v>
      </c>
      <c r="T267">
        <f ca="1">Source!X129</f>
        <v>0</v>
      </c>
      <c r="U267">
        <f ca="1">ROUND((Source!FY129/100)*((ROUND(Source!AF129*Source!I129,2)+ROUND(Source!AE129*Source!I129,2))),2)</f>
        <v>0</v>
      </c>
      <c r="V267">
        <f ca="1">Source!Y129</f>
        <v>0</v>
      </c>
      <c r="W267">
        <f ca="1">IF(Source!BI129&lt;=1,H267,0)</f>
        <v>-4907.6000000000004</v>
      </c>
      <c r="X267">
        <f ca="1">IF(Source!BI129=2,H267,0)</f>
        <v>0</v>
      </c>
      <c r="Y267">
        <f ca="1">IF(Source!BI129=3,H267,0)</f>
        <v>0</v>
      </c>
      <c r="Z267">
        <f ca="1">IF(Source!BI129=4,H267,0)</f>
        <v>0</v>
      </c>
    </row>
    <row r="268" spans="1:26" ht="28.5">
      <c r="A268" s="29" t="str">
        <f ca="1">IF(Source!E131&lt;&gt;"",Source!E131,"")</f>
        <v>27,2</v>
      </c>
      <c r="B268" s="29" t="str">
        <f ca="1">IF(Source!F131&lt;&gt;"",Source!F131,"")</f>
        <v>Цена поставщика</v>
      </c>
      <c r="C268" s="30" t="s">
        <v>60</v>
      </c>
      <c r="D268" s="31" t="str">
        <f ca="1">IF(Source!H131&lt;&gt;"",Source!H131,"")</f>
        <v>шт</v>
      </c>
      <c r="E268" s="31">
        <f ca="1">Source!I131</f>
        <v>2</v>
      </c>
      <c r="F268" s="32">
        <f ca="1">Source!AL131+Source!AM131+Source!AO131</f>
        <v>94683.33</v>
      </c>
      <c r="G268" s="31"/>
      <c r="H268" s="33">
        <f ca="1">ROUND(Source!AC131*Source!I131,2)+ROUND(Source!AD131*Source!I131,2)+ROUND(Source!AF131*Source!I131,2)</f>
        <v>189366.66</v>
      </c>
      <c r="I268" s="31"/>
      <c r="J268" s="31">
        <f ca="1">IF(Source!BC131&lt;&gt;0,Source!BC131,1)</f>
        <v>1</v>
      </c>
      <c r="K268" s="33">
        <f ca="1">Source!O131</f>
        <v>189366.66</v>
      </c>
      <c r="L268" s="33"/>
      <c r="S268">
        <f ca="1">ROUND((Source!FX131/100)*((ROUND(Source!AF131*Source!I131,2)+ROUND(Source!AE131*Source!I131,2))),2)</f>
        <v>0</v>
      </c>
      <c r="T268">
        <f ca="1">Source!X131</f>
        <v>0</v>
      </c>
      <c r="U268">
        <f ca="1">ROUND((Source!FY131/100)*((ROUND(Source!AF131*Source!I131,2)+ROUND(Source!AE131*Source!I131,2))),2)</f>
        <v>0</v>
      </c>
      <c r="V268">
        <f ca="1">Source!Y131</f>
        <v>0</v>
      </c>
      <c r="W268">
        <f ca="1">IF(Source!BI131&lt;=1,H268,0)</f>
        <v>189366.66</v>
      </c>
      <c r="X268">
        <f ca="1">IF(Source!BI131=2,H268,0)</f>
        <v>0</v>
      </c>
      <c r="Y268">
        <f ca="1">IF(Source!BI131=3,H268,0)</f>
        <v>0</v>
      </c>
      <c r="Z268">
        <f ca="1">IF(Source!BI131=4,H268,0)</f>
        <v>0</v>
      </c>
    </row>
    <row r="269" spans="1:26" ht="15">
      <c r="A269" s="34"/>
      <c r="B269" s="34"/>
      <c r="C269" s="34"/>
      <c r="D269" s="34"/>
      <c r="E269" s="34"/>
      <c r="F269" s="34"/>
      <c r="G269" s="57">
        <f ca="1">H260+H261+H263+H264+H265+SUM(H267:H268)</f>
        <v>190553.2</v>
      </c>
      <c r="H269" s="57"/>
      <c r="I269" s="35"/>
      <c r="J269" s="57">
        <f ca="1">K260+K261+K263+K264+K265+SUM(K267:K268)</f>
        <v>222843.91</v>
      </c>
      <c r="K269" s="57"/>
      <c r="L269" s="36">
        <f ca="1">Source!U127</f>
        <v>32.590999999999994</v>
      </c>
      <c r="O269">
        <f>G269</f>
        <v>190553.2</v>
      </c>
      <c r="P269">
        <f>J269</f>
        <v>222843.91</v>
      </c>
      <c r="Q269">
        <f>L269</f>
        <v>32.590999999999994</v>
      </c>
      <c r="W269">
        <f ca="1">IF(Source!BI127&lt;=1,H260+H261+H263+H264+H265,0)</f>
        <v>6094.14</v>
      </c>
      <c r="X269">
        <f ca="1">IF(Source!BI127=2,H260+H261+H263+H264+H265,0)</f>
        <v>0</v>
      </c>
      <c r="Y269">
        <f ca="1">IF(Source!BI127=3,H260+H261+H263+H264+H265,0)</f>
        <v>0</v>
      </c>
      <c r="Z269">
        <f ca="1">IF(Source!BI127=4,H260+H261+H263+H264+H265,0)</f>
        <v>0</v>
      </c>
    </row>
    <row r="270" spans="1:26" ht="57">
      <c r="A270" s="23" t="str">
        <f ca="1">IF(Source!E133&lt;&gt;"",Source!E133,"")</f>
        <v>28</v>
      </c>
      <c r="B270" s="23" t="str">
        <f ca="1">IF(Source!F133&lt;&gt;"",Source!F133,"")</f>
        <v>16-05-001-2</v>
      </c>
      <c r="C270" s="24" t="str">
        <f ca="1">IF(Source!G133&lt;&gt;"",Source!G133,"")</f>
        <v>Установка вентилей, задвижек, затворов, клапанов обратных, кранов проходных на трубопроводах из стальных труб диаметром до 50 мм</v>
      </c>
      <c r="D270" s="25" t="str">
        <f ca="1">IF(Source!H133&lt;&gt;"",Source!H133,"")</f>
        <v>1  шт.</v>
      </c>
      <c r="E270" s="25">
        <f ca="1">Source!I133</f>
        <v>1</v>
      </c>
      <c r="F270" s="26">
        <f ca="1">Source!AL133+Source!AM133+Source!AO133</f>
        <v>98.55</v>
      </c>
      <c r="G270" s="25"/>
      <c r="H270" s="27"/>
      <c r="I270" s="25" t="str">
        <f ca="1">IF(Source!BO133&lt;&gt;"",Source!BO133,"")</f>
        <v>16-05-001-2</v>
      </c>
      <c r="J270" s="25"/>
      <c r="K270" s="27"/>
      <c r="L270" s="27"/>
      <c r="S270">
        <f ca="1">ROUND((Source!FX133/100)*((ROUND(Source!AF133*Source!I133,2)+ROUND(Source!AE133*Source!I133,2))),2)</f>
        <v>17.059999999999999</v>
      </c>
      <c r="T270">
        <f ca="1">Source!X133</f>
        <v>573.29999999999995</v>
      </c>
      <c r="U270">
        <f ca="1">ROUND((Source!FY133/100)*((ROUND(Source!AF133*Source!I133,2)+ROUND(Source!AE133*Source!I133,2))),2)</f>
        <v>11.06</v>
      </c>
      <c r="V270">
        <f ca="1">Source!Y133</f>
        <v>371.75</v>
      </c>
    </row>
    <row r="271" spans="1:26" ht="14.25">
      <c r="A271" s="23"/>
      <c r="B271" s="23"/>
      <c r="C271" s="24" t="s">
        <v>35</v>
      </c>
      <c r="D271" s="25"/>
      <c r="E271" s="25"/>
      <c r="F271" s="26">
        <f ca="1">Source!AO133</f>
        <v>13.33</v>
      </c>
      <c r="G271" s="25" t="str">
        <f ca="1">IF(Source!DG133&lt;&gt;"",Source!DG133," ")</f>
        <v xml:space="preserve"> </v>
      </c>
      <c r="H271" s="27">
        <f ca="1">ROUND(Source!AF133*Source!I133,2)</f>
        <v>13.33</v>
      </c>
      <c r="I271" s="25"/>
      <c r="J271" s="25">
        <f ca="1">IF(Source!BA133&lt;&gt;0,Source!BA133,1)</f>
        <v>33.6</v>
      </c>
      <c r="K271" s="27">
        <f ca="1">Source!S133</f>
        <v>447.89</v>
      </c>
      <c r="L271" s="27"/>
      <c r="R271">
        <f>H271</f>
        <v>13.33</v>
      </c>
    </row>
    <row r="272" spans="1:26" ht="14.25">
      <c r="A272" s="23"/>
      <c r="B272" s="23"/>
      <c r="C272" s="24" t="s">
        <v>36</v>
      </c>
      <c r="D272" s="25"/>
      <c r="E272" s="25"/>
      <c r="F272" s="26">
        <f ca="1">Source!AM133</f>
        <v>4.58</v>
      </c>
      <c r="G272" s="25" t="str">
        <f ca="1">IF(Source!DE133&lt;&gt;"",Source!DE133," ")</f>
        <v xml:space="preserve"> </v>
      </c>
      <c r="H272" s="27">
        <f ca="1">ROUND(Source!AD133*Source!I133,2)</f>
        <v>4.58</v>
      </c>
      <c r="I272" s="25"/>
      <c r="J272" s="25">
        <f ca="1">IF(Source!BB133&lt;&gt;0,Source!BB133,1)</f>
        <v>8.68</v>
      </c>
      <c r="K272" s="27">
        <f ca="1">Source!Q133</f>
        <v>39.75</v>
      </c>
      <c r="L272" s="27"/>
    </row>
    <row r="273" spans="1:26" ht="14.25">
      <c r="A273" s="23"/>
      <c r="B273" s="23"/>
      <c r="C273" s="24" t="s">
        <v>38</v>
      </c>
      <c r="D273" s="25"/>
      <c r="E273" s="25"/>
      <c r="F273" s="26">
        <f ca="1">Source!AL133</f>
        <v>80.64</v>
      </c>
      <c r="G273" s="25" t="str">
        <f ca="1">IF(Source!DD133&lt;&gt;"",Source!DD133," ")</f>
        <v xml:space="preserve"> </v>
      </c>
      <c r="H273" s="27">
        <f ca="1">ROUND(Source!AC133*Source!I133,2)</f>
        <v>80.64</v>
      </c>
      <c r="I273" s="25"/>
      <c r="J273" s="25">
        <f ca="1">IF(Source!BC133&lt;&gt;0,Source!BC133,1)</f>
        <v>6.28</v>
      </c>
      <c r="K273" s="27">
        <f ca="1">Source!P133</f>
        <v>506.42</v>
      </c>
      <c r="L273" s="27"/>
    </row>
    <row r="274" spans="1:26" ht="14.25">
      <c r="A274" s="23"/>
      <c r="B274" s="23"/>
      <c r="C274" s="24" t="s">
        <v>39</v>
      </c>
      <c r="D274" s="25" t="s">
        <v>40</v>
      </c>
      <c r="E274" s="25">
        <f ca="1">Source!BZ133</f>
        <v>128</v>
      </c>
      <c r="F274" s="26"/>
      <c r="G274" s="25"/>
      <c r="H274" s="27">
        <f ca="1">SUM(S270:S277)</f>
        <v>17.059999999999999</v>
      </c>
      <c r="I274" s="25"/>
      <c r="J274" s="24">
        <f ca="1">Source!AT133</f>
        <v>128</v>
      </c>
      <c r="K274" s="27">
        <f ca="1">SUM(T270:T277)</f>
        <v>573.29999999999995</v>
      </c>
      <c r="L274" s="27"/>
    </row>
    <row r="275" spans="1:26" ht="14.25">
      <c r="A275" s="23"/>
      <c r="B275" s="23"/>
      <c r="C275" s="24" t="s">
        <v>41</v>
      </c>
      <c r="D275" s="25" t="s">
        <v>40</v>
      </c>
      <c r="E275" s="25">
        <f ca="1">Source!CA133</f>
        <v>83</v>
      </c>
      <c r="F275" s="26"/>
      <c r="G275" s="25"/>
      <c r="H275" s="27">
        <f ca="1">SUM(U270:U277)</f>
        <v>11.06</v>
      </c>
      <c r="I275" s="25"/>
      <c r="J275" s="24">
        <f ca="1">Source!AU133</f>
        <v>83</v>
      </c>
      <c r="K275" s="27">
        <f ca="1">SUM(V270:V277)</f>
        <v>371.75</v>
      </c>
      <c r="L275" s="27"/>
    </row>
    <row r="276" spans="1:26" ht="14.25">
      <c r="A276" s="23"/>
      <c r="B276" s="23"/>
      <c r="C276" s="24" t="s">
        <v>42</v>
      </c>
      <c r="D276" s="25" t="s">
        <v>43</v>
      </c>
      <c r="E276" s="25">
        <f ca="1">Source!AQ133</f>
        <v>1.47</v>
      </c>
      <c r="F276" s="26"/>
      <c r="G276" s="25" t="str">
        <f ca="1">IF(Source!DI133&lt;&gt;"",Source!DI133," ")</f>
        <v xml:space="preserve"> </v>
      </c>
      <c r="H276" s="27"/>
      <c r="I276" s="25"/>
      <c r="J276" s="25"/>
      <c r="K276" s="27"/>
      <c r="L276" s="27">
        <f ca="1">Source!U133</f>
        <v>1.47</v>
      </c>
    </row>
    <row r="277" spans="1:26" ht="41.25">
      <c r="A277" s="29" t="str">
        <f ca="1">IF(Source!E135&lt;&gt;"",Source!E135,"")</f>
        <v>28,1</v>
      </c>
      <c r="B277" s="29" t="str">
        <f ca="1">IF(Source!F135&lt;&gt;"",Source!F135,"")</f>
        <v>Цена поставщика</v>
      </c>
      <c r="C277" s="30" t="s">
        <v>61</v>
      </c>
      <c r="D277" s="31" t="str">
        <f ca="1">IF(Source!H135&lt;&gt;"",Source!H135,"")</f>
        <v>шт</v>
      </c>
      <c r="E277" s="31">
        <f ca="1">Source!I135</f>
        <v>1</v>
      </c>
      <c r="F277" s="32">
        <f ca="1">Source!AL135+Source!AM135+Source!AO135</f>
        <v>4992.5</v>
      </c>
      <c r="G277" s="31"/>
      <c r="H277" s="33">
        <f ca="1">ROUND(Source!AC135*Source!I135,2)+ROUND(Source!AD135*Source!I135,2)+ROUND(Source!AF135*Source!I135,2)</f>
        <v>4992.5</v>
      </c>
      <c r="I277" s="31"/>
      <c r="J277" s="31">
        <f ca="1">IF(Source!BC135&lt;&gt;0,Source!BC135,1)</f>
        <v>1</v>
      </c>
      <c r="K277" s="33">
        <f ca="1">Source!O135</f>
        <v>4992.5</v>
      </c>
      <c r="L277" s="33"/>
      <c r="S277">
        <f ca="1">ROUND((Source!FX135/100)*((ROUND(Source!AF135*Source!I135,2)+ROUND(Source!AE135*Source!I135,2))),2)</f>
        <v>0</v>
      </c>
      <c r="T277">
        <f ca="1">Source!X135</f>
        <v>0</v>
      </c>
      <c r="U277">
        <f ca="1">ROUND((Source!FY135/100)*((ROUND(Source!AF135*Source!I135,2)+ROUND(Source!AE135*Source!I135,2))),2)</f>
        <v>0</v>
      </c>
      <c r="V277">
        <f ca="1">Source!Y135</f>
        <v>0</v>
      </c>
      <c r="W277">
        <f ca="1">IF(Source!BI135&lt;=1,H277,0)</f>
        <v>4992.5</v>
      </c>
      <c r="X277">
        <f ca="1">IF(Source!BI135=2,H277,0)</f>
        <v>0</v>
      </c>
      <c r="Y277">
        <f ca="1">IF(Source!BI135=3,H277,0)</f>
        <v>0</v>
      </c>
      <c r="Z277">
        <f ca="1">IF(Source!BI135=4,H277,0)</f>
        <v>0</v>
      </c>
    </row>
    <row r="278" spans="1:26" ht="15">
      <c r="A278" s="34"/>
      <c r="B278" s="34"/>
      <c r="C278" s="34"/>
      <c r="D278" s="34"/>
      <c r="E278" s="34"/>
      <c r="F278" s="34"/>
      <c r="G278" s="57">
        <f ca="1">H271+H272+H273+H274+H275+SUM(H277:H277)</f>
        <v>5119.17</v>
      </c>
      <c r="H278" s="57"/>
      <c r="I278" s="35"/>
      <c r="J278" s="57">
        <f ca="1">K271+K272+K273+K274+K275+SUM(K277:K277)</f>
        <v>6931.61</v>
      </c>
      <c r="K278" s="57"/>
      <c r="L278" s="36">
        <f ca="1">Source!U133</f>
        <v>1.47</v>
      </c>
      <c r="O278">
        <f>G278</f>
        <v>5119.17</v>
      </c>
      <c r="P278">
        <f>J278</f>
        <v>6931.61</v>
      </c>
      <c r="Q278">
        <f>L278</f>
        <v>1.47</v>
      </c>
      <c r="W278">
        <f ca="1">IF(Source!BI133&lt;=1,H271+H272+H273+H274+H275,0)</f>
        <v>126.67</v>
      </c>
      <c r="X278">
        <f ca="1">IF(Source!BI133=2,H271+H272+H273+H274+H275,0)</f>
        <v>0</v>
      </c>
      <c r="Y278">
        <f ca="1">IF(Source!BI133=3,H271+H272+H273+H274+H275,0)</f>
        <v>0</v>
      </c>
      <c r="Z278">
        <f ca="1">IF(Source!BI133=4,H271+H272+H273+H274+H275,0)</f>
        <v>0</v>
      </c>
    </row>
    <row r="279" spans="1:26" ht="57">
      <c r="A279" s="23" t="str">
        <f ca="1">IF(Source!E137&lt;&gt;"",Source!E137,"")</f>
        <v>29</v>
      </c>
      <c r="B279" s="23" t="str">
        <f ca="1">IF(Source!F137&lt;&gt;"",Source!F137,"")</f>
        <v>м12-12-003-1</v>
      </c>
      <c r="C279" s="24" t="str">
        <f ca="1">IF(Source!G137&lt;&gt;"",Source!G137,"")</f>
        <v>Арматура фланцевая с электрическим приводом на условное давление до 4 МПа, диаметр условного прохода 32 мм (Демонтаж)</v>
      </c>
      <c r="D279" s="25" t="str">
        <f ca="1">IF(Source!H137&lt;&gt;"",Source!H137,"")</f>
        <v>1  шт.</v>
      </c>
      <c r="E279" s="25">
        <f ca="1">Source!I137</f>
        <v>1</v>
      </c>
      <c r="F279" s="26">
        <f ca="1">Source!AL137+Source!AM137+Source!AO137</f>
        <v>46.599999999999994</v>
      </c>
      <c r="G279" s="25"/>
      <c r="H279" s="27"/>
      <c r="I279" s="25" t="str">
        <f ca="1">IF(Source!BO137&lt;&gt;"",Source!BO137,"")</f>
        <v>м12-12-003-1</v>
      </c>
      <c r="J279" s="25"/>
      <c r="K279" s="27"/>
      <c r="L279" s="27"/>
      <c r="S279">
        <f ca="1">ROUND((Source!FX137/100)*((ROUND(Source!AF137*Source!I137,2)+ROUND(Source!AE137*Source!I137,2))),2)</f>
        <v>16.940000000000001</v>
      </c>
      <c r="T279">
        <f ca="1">Source!X137</f>
        <v>568.91</v>
      </c>
      <c r="U279">
        <f ca="1">ROUND((Source!FY137/100)*((ROUND(Source!AF137*Source!I137,2)+ROUND(Source!AE137*Source!I137,2))),2)</f>
        <v>12.7</v>
      </c>
      <c r="V279">
        <f ca="1">Source!Y137</f>
        <v>426.68</v>
      </c>
    </row>
    <row r="280" spans="1:26" ht="14.25">
      <c r="A280" s="23"/>
      <c r="B280" s="23"/>
      <c r="C280" s="24" t="s">
        <v>35</v>
      </c>
      <c r="D280" s="25"/>
      <c r="E280" s="25"/>
      <c r="F280" s="26">
        <f ca="1">Source!AO137</f>
        <v>42.33</v>
      </c>
      <c r="G280" s="25" t="str">
        <f ca="1">IF(Source!DG137&lt;&gt;"",Source!DG137," ")</f>
        <v>)*0,5</v>
      </c>
      <c r="H280" s="27">
        <f ca="1">ROUND(Source!AF137*Source!I137,2)</f>
        <v>21.17</v>
      </c>
      <c r="I280" s="25"/>
      <c r="J280" s="25">
        <f ca="1">IF(Source!BA137&lt;&gt;0,Source!BA137,1)</f>
        <v>33.6</v>
      </c>
      <c r="K280" s="27">
        <f ca="1">Source!S137</f>
        <v>711.14</v>
      </c>
      <c r="L280" s="27"/>
      <c r="R280">
        <f>H280</f>
        <v>21.17</v>
      </c>
    </row>
    <row r="281" spans="1:26" ht="14.25">
      <c r="A281" s="23"/>
      <c r="B281" s="23"/>
      <c r="C281" s="24" t="s">
        <v>36</v>
      </c>
      <c r="D281" s="25"/>
      <c r="E281" s="25"/>
      <c r="F281" s="26">
        <f ca="1">Source!AM137</f>
        <v>1.74</v>
      </c>
      <c r="G281" s="25" t="str">
        <f ca="1">IF(Source!DE137&lt;&gt;"",Source!DE137," ")</f>
        <v>)*0,5</v>
      </c>
      <c r="H281" s="27">
        <f ca="1">ROUND(Source!AD137*Source!I137,2)</f>
        <v>0.87</v>
      </c>
      <c r="I281" s="25"/>
      <c r="J281" s="25">
        <f ca="1">IF(Source!BB137&lt;&gt;0,Source!BB137,1)</f>
        <v>10.72</v>
      </c>
      <c r="K281" s="27">
        <f ca="1">Source!Q137</f>
        <v>9.33</v>
      </c>
      <c r="L281" s="27"/>
    </row>
    <row r="282" spans="1:26" ht="14.25">
      <c r="A282" s="23"/>
      <c r="B282" s="23"/>
      <c r="C282" s="24" t="s">
        <v>39</v>
      </c>
      <c r="D282" s="25" t="s">
        <v>40</v>
      </c>
      <c r="E282" s="25">
        <f ca="1">Source!BZ137</f>
        <v>80</v>
      </c>
      <c r="F282" s="26"/>
      <c r="G282" s="25"/>
      <c r="H282" s="27">
        <f ca="1">SUM(S279:S284)</f>
        <v>16.940000000000001</v>
      </c>
      <c r="I282" s="25"/>
      <c r="J282" s="24">
        <f ca="1">Source!AT137</f>
        <v>80</v>
      </c>
      <c r="K282" s="27">
        <f ca="1">SUM(T279:T284)</f>
        <v>568.91</v>
      </c>
      <c r="L282" s="27"/>
    </row>
    <row r="283" spans="1:26" ht="14.25">
      <c r="A283" s="23"/>
      <c r="B283" s="23"/>
      <c r="C283" s="24" t="s">
        <v>41</v>
      </c>
      <c r="D283" s="25" t="s">
        <v>40</v>
      </c>
      <c r="E283" s="25">
        <f ca="1">Source!CA137</f>
        <v>60</v>
      </c>
      <c r="F283" s="26"/>
      <c r="G283" s="25"/>
      <c r="H283" s="27">
        <f ca="1">SUM(U279:U284)</f>
        <v>12.7</v>
      </c>
      <c r="I283" s="25"/>
      <c r="J283" s="24">
        <f ca="1">Source!AU137</f>
        <v>60</v>
      </c>
      <c r="K283" s="27">
        <f ca="1">SUM(V279:V284)</f>
        <v>426.68</v>
      </c>
      <c r="L283" s="27"/>
    </row>
    <row r="284" spans="1:26" ht="14.25">
      <c r="A284" s="29"/>
      <c r="B284" s="29"/>
      <c r="C284" s="30" t="s">
        <v>42</v>
      </c>
      <c r="D284" s="31" t="s">
        <v>43</v>
      </c>
      <c r="E284" s="31">
        <f ca="1">Source!AQ137</f>
        <v>4.4000000000000004</v>
      </c>
      <c r="F284" s="32"/>
      <c r="G284" s="31" t="str">
        <f ca="1">IF(Source!DI137&lt;&gt;"",Source!DI137," ")</f>
        <v>)*0,5</v>
      </c>
      <c r="H284" s="33"/>
      <c r="I284" s="31"/>
      <c r="J284" s="31"/>
      <c r="K284" s="33"/>
      <c r="L284" s="33">
        <f ca="1">Source!U137</f>
        <v>2.2000000000000002</v>
      </c>
    </row>
    <row r="285" spans="1:26" ht="15">
      <c r="A285" s="34"/>
      <c r="B285" s="34"/>
      <c r="C285" s="34"/>
      <c r="D285" s="34"/>
      <c r="E285" s="34"/>
      <c r="F285" s="34"/>
      <c r="G285" s="57">
        <f ca="1">H280+H281+H282+H283</f>
        <v>51.680000000000007</v>
      </c>
      <c r="H285" s="57"/>
      <c r="I285" s="35"/>
      <c r="J285" s="57">
        <f ca="1">K280+K281+K282+K283</f>
        <v>1716.0600000000002</v>
      </c>
      <c r="K285" s="57"/>
      <c r="L285" s="36">
        <f ca="1">Source!U137</f>
        <v>2.2000000000000002</v>
      </c>
      <c r="O285">
        <f>G285</f>
        <v>51.680000000000007</v>
      </c>
      <c r="P285">
        <f>J285</f>
        <v>1716.0600000000002</v>
      </c>
      <c r="Q285">
        <f>L285</f>
        <v>2.2000000000000002</v>
      </c>
      <c r="W285">
        <f ca="1">IF(Source!BI137&lt;=1,H280+H281+H282+H283,0)</f>
        <v>0</v>
      </c>
      <c r="X285">
        <f ca="1">IF(Source!BI137=2,H280+H281+H282+H283,0)</f>
        <v>51.680000000000007</v>
      </c>
      <c r="Y285">
        <f ca="1">IF(Source!BI137=3,H280+H281+H282+H283,0)</f>
        <v>0</v>
      </c>
      <c r="Z285">
        <f ca="1">IF(Source!BI137=4,H280+H281+H282+H283,0)</f>
        <v>0</v>
      </c>
    </row>
    <row r="286" spans="1:26" ht="42.75">
      <c r="A286" s="23" t="str">
        <f ca="1">IF(Source!E139&lt;&gt;"",Source!E139,"")</f>
        <v>30</v>
      </c>
      <c r="B286" s="23" t="str">
        <f ca="1">IF(Source!F139&lt;&gt;"",Source!F139,"")</f>
        <v>м12-12-003-1</v>
      </c>
      <c r="C286" s="24" t="str">
        <f ca="1">IF(Source!G139&lt;&gt;"",Source!G139,"")</f>
        <v>Арматура фланцевая с электрическим приводом на условное давление до 4 МПа, диаметр условного прохода 32 мм</v>
      </c>
      <c r="D286" s="25" t="str">
        <f ca="1">IF(Source!H139&lt;&gt;"",Source!H139,"")</f>
        <v>1  шт.</v>
      </c>
      <c r="E286" s="25">
        <f ca="1">Source!I139</f>
        <v>1</v>
      </c>
      <c r="F286" s="26">
        <f ca="1">Source!AL139+Source!AM139+Source!AO139</f>
        <v>46.599999999999994</v>
      </c>
      <c r="G286" s="25"/>
      <c r="H286" s="27"/>
      <c r="I286" s="25" t="str">
        <f ca="1">IF(Source!BO139&lt;&gt;"",Source!BO139,"")</f>
        <v>м12-12-003-1</v>
      </c>
      <c r="J286" s="25"/>
      <c r="K286" s="27"/>
      <c r="L286" s="27"/>
      <c r="S286">
        <f ca="1">ROUND((Source!FX139/100)*((ROUND(Source!AF139*Source!I139,2)+ROUND(Source!AE139*Source!I139,2))),2)</f>
        <v>33.86</v>
      </c>
      <c r="T286">
        <f ca="1">Source!X139</f>
        <v>1137.83</v>
      </c>
      <c r="U286">
        <f ca="1">ROUND((Source!FY139/100)*((ROUND(Source!AF139*Source!I139,2)+ROUND(Source!AE139*Source!I139,2))),2)</f>
        <v>25.4</v>
      </c>
      <c r="V286">
        <f ca="1">Source!Y139</f>
        <v>853.37</v>
      </c>
    </row>
    <row r="287" spans="1:26" ht="14.25">
      <c r="A287" s="23"/>
      <c r="B287" s="23"/>
      <c r="C287" s="24" t="s">
        <v>35</v>
      </c>
      <c r="D287" s="25"/>
      <c r="E287" s="25"/>
      <c r="F287" s="26">
        <f ca="1">Source!AO139</f>
        <v>42.33</v>
      </c>
      <c r="G287" s="25" t="str">
        <f ca="1">IF(Source!DG139&lt;&gt;"",Source!DG139," ")</f>
        <v xml:space="preserve"> </v>
      </c>
      <c r="H287" s="27">
        <f ca="1">ROUND(Source!AF139*Source!I139,2)</f>
        <v>42.33</v>
      </c>
      <c r="I287" s="25"/>
      <c r="J287" s="25">
        <f ca="1">IF(Source!BA139&lt;&gt;0,Source!BA139,1)</f>
        <v>33.6</v>
      </c>
      <c r="K287" s="27">
        <f ca="1">Source!S139</f>
        <v>1422.29</v>
      </c>
      <c r="L287" s="27"/>
      <c r="R287">
        <f>H287</f>
        <v>42.33</v>
      </c>
    </row>
    <row r="288" spans="1:26" ht="14.25">
      <c r="A288" s="23"/>
      <c r="B288" s="23"/>
      <c r="C288" s="24" t="s">
        <v>36</v>
      </c>
      <c r="D288" s="25"/>
      <c r="E288" s="25"/>
      <c r="F288" s="26">
        <f ca="1">Source!AM139</f>
        <v>1.74</v>
      </c>
      <c r="G288" s="25" t="str">
        <f ca="1">IF(Source!DE139&lt;&gt;"",Source!DE139," ")</f>
        <v xml:space="preserve"> </v>
      </c>
      <c r="H288" s="27">
        <f ca="1">ROUND(Source!AD139*Source!I139,2)</f>
        <v>1.74</v>
      </c>
      <c r="I288" s="25"/>
      <c r="J288" s="25">
        <f ca="1">IF(Source!BB139&lt;&gt;0,Source!BB139,1)</f>
        <v>10.72</v>
      </c>
      <c r="K288" s="27">
        <f ca="1">Source!Q139</f>
        <v>18.649999999999999</v>
      </c>
      <c r="L288" s="27"/>
    </row>
    <row r="289" spans="1:26" ht="14.25">
      <c r="A289" s="23"/>
      <c r="B289" s="23"/>
      <c r="C289" s="24" t="s">
        <v>38</v>
      </c>
      <c r="D289" s="25"/>
      <c r="E289" s="25"/>
      <c r="F289" s="26">
        <f ca="1">Source!AL139</f>
        <v>2.5299999999999998</v>
      </c>
      <c r="G289" s="25" t="str">
        <f ca="1">IF(Source!DD139&lt;&gt;"",Source!DD139," ")</f>
        <v xml:space="preserve"> </v>
      </c>
      <c r="H289" s="27">
        <f ca="1">ROUND(Source!AC139*Source!I139,2)</f>
        <v>2.5299999999999998</v>
      </c>
      <c r="I289" s="25"/>
      <c r="J289" s="25">
        <f ca="1">IF(Source!BC139&lt;&gt;0,Source!BC139,1)</f>
        <v>16.98</v>
      </c>
      <c r="K289" s="27">
        <f ca="1">Source!P139</f>
        <v>42.96</v>
      </c>
      <c r="L289" s="27"/>
    </row>
    <row r="290" spans="1:26" ht="14.25">
      <c r="A290" s="23"/>
      <c r="B290" s="23"/>
      <c r="C290" s="24" t="s">
        <v>39</v>
      </c>
      <c r="D290" s="25" t="s">
        <v>40</v>
      </c>
      <c r="E290" s="25">
        <f ca="1">Source!BZ139</f>
        <v>80</v>
      </c>
      <c r="F290" s="26"/>
      <c r="G290" s="25"/>
      <c r="H290" s="27">
        <f ca="1">SUM(S286:S295)</f>
        <v>33.86</v>
      </c>
      <c r="I290" s="25"/>
      <c r="J290" s="24">
        <f ca="1">Source!AT139</f>
        <v>80</v>
      </c>
      <c r="K290" s="27">
        <f ca="1">SUM(T286:T295)</f>
        <v>1137.83</v>
      </c>
      <c r="L290" s="27"/>
    </row>
    <row r="291" spans="1:26" ht="14.25">
      <c r="A291" s="23"/>
      <c r="B291" s="23"/>
      <c r="C291" s="24" t="s">
        <v>41</v>
      </c>
      <c r="D291" s="25" t="s">
        <v>40</v>
      </c>
      <c r="E291" s="25">
        <f ca="1">Source!CA139</f>
        <v>60</v>
      </c>
      <c r="F291" s="26"/>
      <c r="G291" s="25"/>
      <c r="H291" s="27">
        <f ca="1">SUM(U286:U295)</f>
        <v>25.4</v>
      </c>
      <c r="I291" s="25"/>
      <c r="J291" s="24">
        <f ca="1">Source!AU139</f>
        <v>60</v>
      </c>
      <c r="K291" s="27">
        <f ca="1">SUM(V286:V295)</f>
        <v>853.37</v>
      </c>
      <c r="L291" s="27"/>
    </row>
    <row r="292" spans="1:26" ht="14.25">
      <c r="A292" s="23"/>
      <c r="B292" s="23"/>
      <c r="C292" s="24" t="s">
        <v>42</v>
      </c>
      <c r="D292" s="25" t="s">
        <v>43</v>
      </c>
      <c r="E292" s="25">
        <f ca="1">Source!AQ139</f>
        <v>4.4000000000000004</v>
      </c>
      <c r="F292" s="26"/>
      <c r="G292" s="25" t="str">
        <f ca="1">IF(Source!DI139&lt;&gt;"",Source!DI139," ")</f>
        <v xml:space="preserve"> </v>
      </c>
      <c r="H292" s="27"/>
      <c r="I292" s="25"/>
      <c r="J292" s="25"/>
      <c r="K292" s="27"/>
      <c r="L292" s="27">
        <f ca="1">Source!U139</f>
        <v>4.4000000000000004</v>
      </c>
    </row>
    <row r="293" spans="1:26" ht="41.25">
      <c r="A293" s="23" t="str">
        <f ca="1">IF(Source!E141&lt;&gt;"",Source!E141,"")</f>
        <v>30,1</v>
      </c>
      <c r="B293" s="23" t="str">
        <f ca="1">IF(Source!F141&lt;&gt;"",Source!F141,"")</f>
        <v>Цена поставщика</v>
      </c>
      <c r="C293" s="24" t="s">
        <v>62</v>
      </c>
      <c r="D293" s="25" t="str">
        <f ca="1">IF(Source!H141&lt;&gt;"",Source!H141,"")</f>
        <v>шт</v>
      </c>
      <c r="E293" s="25">
        <f ca="1">Source!I141</f>
        <v>1</v>
      </c>
      <c r="F293" s="26">
        <f ca="1">Source!AL141+Source!AM141+Source!AO141</f>
        <v>21390</v>
      </c>
      <c r="G293" s="25"/>
      <c r="H293" s="27">
        <f ca="1">ROUND(Source!AC141*Source!I141,2)+ROUND(Source!AD141*Source!I141,2)+ROUND(Source!AF141*Source!I141,2)</f>
        <v>21390</v>
      </c>
      <c r="I293" s="25"/>
      <c r="J293" s="25">
        <f ca="1">IF(Source!BC141&lt;&gt;0,Source!BC141,1)</f>
        <v>1</v>
      </c>
      <c r="K293" s="27">
        <f ca="1">Source!O141</f>
        <v>21390</v>
      </c>
      <c r="L293" s="27"/>
      <c r="S293">
        <f ca="1">ROUND((Source!FX141/100)*((ROUND(Source!AF141*Source!I141,2)+ROUND(Source!AE141*Source!I141,2))),2)</f>
        <v>0</v>
      </c>
      <c r="T293">
        <f ca="1">Source!X141</f>
        <v>0</v>
      </c>
      <c r="U293">
        <f ca="1">ROUND((Source!FY141/100)*((ROUND(Source!AF141*Source!I141,2)+ROUND(Source!AE141*Source!I141,2))),2)</f>
        <v>0</v>
      </c>
      <c r="V293">
        <f ca="1">Source!Y141</f>
        <v>0</v>
      </c>
      <c r="W293">
        <f ca="1">IF(Source!BI141&lt;=1,H293,0)</f>
        <v>0</v>
      </c>
      <c r="X293">
        <f ca="1">IF(Source!BI141=2,H293,0)</f>
        <v>21390</v>
      </c>
      <c r="Y293">
        <f ca="1">IF(Source!BI141=3,H293,0)</f>
        <v>0</v>
      </c>
      <c r="Z293">
        <f ca="1">IF(Source!BI141=4,H293,0)</f>
        <v>0</v>
      </c>
    </row>
    <row r="294" spans="1:26" ht="41.25">
      <c r="A294" s="23" t="str">
        <f ca="1">IF(Source!E143&lt;&gt;"",Source!E143,"")</f>
        <v>30,2</v>
      </c>
      <c r="B294" s="23" t="str">
        <f ca="1">IF(Source!F143&lt;&gt;"",Source!F143,"")</f>
        <v>Цена поставщика</v>
      </c>
      <c r="C294" s="24" t="s">
        <v>63</v>
      </c>
      <c r="D294" s="25" t="str">
        <f ca="1">IF(Source!H143&lt;&gt;"",Source!H143,"")</f>
        <v>шт</v>
      </c>
      <c r="E294" s="25">
        <f ca="1">Source!I143</f>
        <v>1</v>
      </c>
      <c r="F294" s="26">
        <f ca="1">Source!AL143+Source!AM143+Source!AO143</f>
        <v>31280</v>
      </c>
      <c r="G294" s="25"/>
      <c r="H294" s="27">
        <f ca="1">ROUND(Source!AC143*Source!I143,2)+ROUND(Source!AD143*Source!I143,2)+ROUND(Source!AF143*Source!I143,2)</f>
        <v>31280</v>
      </c>
      <c r="I294" s="25"/>
      <c r="J294" s="25">
        <f ca="1">IF(Source!BC143&lt;&gt;0,Source!BC143,1)</f>
        <v>1</v>
      </c>
      <c r="K294" s="27">
        <f ca="1">Source!O143</f>
        <v>31280</v>
      </c>
      <c r="L294" s="27"/>
      <c r="S294">
        <f ca="1">ROUND((Source!FX143/100)*((ROUND(Source!AF143*Source!I143,2)+ROUND(Source!AE143*Source!I143,2))),2)</f>
        <v>0</v>
      </c>
      <c r="T294">
        <f ca="1">Source!X143</f>
        <v>0</v>
      </c>
      <c r="U294">
        <f ca="1">ROUND((Source!FY143/100)*((ROUND(Source!AF143*Source!I143,2)+ROUND(Source!AE143*Source!I143,2))),2)</f>
        <v>0</v>
      </c>
      <c r="V294">
        <f ca="1">Source!Y143</f>
        <v>0</v>
      </c>
      <c r="W294">
        <f ca="1">IF(Source!BI143&lt;=1,H294,0)</f>
        <v>0</v>
      </c>
      <c r="X294">
        <f ca="1">IF(Source!BI143=2,H294,0)</f>
        <v>31280</v>
      </c>
      <c r="Y294">
        <f ca="1">IF(Source!BI143=3,H294,0)</f>
        <v>0</v>
      </c>
      <c r="Z294">
        <f ca="1">IF(Source!BI143=4,H294,0)</f>
        <v>0</v>
      </c>
    </row>
    <row r="295" spans="1:26" ht="41.25">
      <c r="A295" s="29" t="str">
        <f ca="1">IF(Source!E145&lt;&gt;"",Source!E145,"")</f>
        <v>30,3</v>
      </c>
      <c r="B295" s="29" t="str">
        <f ca="1">IF(Source!F145&lt;&gt;"",Source!F145,"")</f>
        <v>Цена поставщика</v>
      </c>
      <c r="C295" s="30" t="s">
        <v>64</v>
      </c>
      <c r="D295" s="31" t="str">
        <f ca="1">IF(Source!H145&lt;&gt;"",Source!H145,"")</f>
        <v>шт</v>
      </c>
      <c r="E295" s="31">
        <f ca="1">Source!I145</f>
        <v>1</v>
      </c>
      <c r="F295" s="32">
        <f ca="1">Source!AL145+Source!AM145+Source!AO145</f>
        <v>2437.5</v>
      </c>
      <c r="G295" s="31"/>
      <c r="H295" s="33">
        <f ca="1">ROUND(Source!AC145*Source!I145,2)+ROUND(Source!AD145*Source!I145,2)+ROUND(Source!AF145*Source!I145,2)</f>
        <v>2437.5</v>
      </c>
      <c r="I295" s="31"/>
      <c r="J295" s="31">
        <f ca="1">IF(Source!BC145&lt;&gt;0,Source!BC145,1)</f>
        <v>1</v>
      </c>
      <c r="K295" s="33">
        <f ca="1">Source!O145</f>
        <v>2437.5</v>
      </c>
      <c r="L295" s="33"/>
      <c r="S295">
        <f ca="1">ROUND((Source!FX145/100)*((ROUND(Source!AF145*Source!I145,2)+ROUND(Source!AE145*Source!I145,2))),2)</f>
        <v>0</v>
      </c>
      <c r="T295">
        <f ca="1">Source!X145</f>
        <v>0</v>
      </c>
      <c r="U295">
        <f ca="1">ROUND((Source!FY145/100)*((ROUND(Source!AF145*Source!I145,2)+ROUND(Source!AE145*Source!I145,2))),2)</f>
        <v>0</v>
      </c>
      <c r="V295">
        <f ca="1">Source!Y145</f>
        <v>0</v>
      </c>
      <c r="W295">
        <f ca="1">IF(Source!BI145&lt;=1,H295,0)</f>
        <v>0</v>
      </c>
      <c r="X295">
        <f ca="1">IF(Source!BI145=2,H295,0)</f>
        <v>2437.5</v>
      </c>
      <c r="Y295">
        <f ca="1">IF(Source!BI145=3,H295,0)</f>
        <v>0</v>
      </c>
      <c r="Z295">
        <f ca="1">IF(Source!BI145=4,H295,0)</f>
        <v>0</v>
      </c>
    </row>
    <row r="296" spans="1:26" ht="15">
      <c r="A296" s="34"/>
      <c r="B296" s="34"/>
      <c r="C296" s="34"/>
      <c r="D296" s="34"/>
      <c r="E296" s="34"/>
      <c r="F296" s="34"/>
      <c r="G296" s="57">
        <f ca="1">H287+H288+H289+H290+H291+SUM(H293:H295)</f>
        <v>55213.36</v>
      </c>
      <c r="H296" s="57"/>
      <c r="I296" s="35"/>
      <c r="J296" s="57">
        <f ca="1">K287+K288+K289+K290+K291+SUM(K293:K295)</f>
        <v>58582.6</v>
      </c>
      <c r="K296" s="57"/>
      <c r="L296" s="36">
        <f ca="1">Source!U139</f>
        <v>4.4000000000000004</v>
      </c>
      <c r="O296">
        <f>G296</f>
        <v>55213.36</v>
      </c>
      <c r="P296">
        <f>J296</f>
        <v>58582.6</v>
      </c>
      <c r="Q296">
        <f>L296</f>
        <v>4.4000000000000004</v>
      </c>
      <c r="W296">
        <f ca="1">IF(Source!BI139&lt;=1,H287+H288+H289+H290+H291,0)</f>
        <v>0</v>
      </c>
      <c r="X296">
        <f ca="1">IF(Source!BI139=2,H287+H288+H289+H290+H291,0)</f>
        <v>105.86000000000001</v>
      </c>
      <c r="Y296">
        <f ca="1">IF(Source!BI139=3,H287+H288+H289+H290+H291,0)</f>
        <v>0</v>
      </c>
      <c r="Z296">
        <f ca="1">IF(Source!BI139=4,H287+H288+H289+H290+H291,0)</f>
        <v>0</v>
      </c>
    </row>
    <row r="297" spans="1:26" ht="57">
      <c r="A297" s="23" t="str">
        <f ca="1">IF(Source!E147&lt;&gt;"",Source!E147,"")</f>
        <v>31</v>
      </c>
      <c r="B297" s="23" t="str">
        <f ca="1">IF(Source!F147&lt;&gt;"",Source!F147,"")</f>
        <v>м12-12-003-2</v>
      </c>
      <c r="C297" s="24" t="str">
        <f ca="1">IF(Source!G147&lt;&gt;"",Source!G147,"")</f>
        <v>Арматура фланцевая с электрическим приводом на условное давление до 4 МПа, диаметр условного прохода 40 мм (Демонтаж)</v>
      </c>
      <c r="D297" s="25" t="str">
        <f ca="1">IF(Source!H147&lt;&gt;"",Source!H147,"")</f>
        <v>1  шт.</v>
      </c>
      <c r="E297" s="25">
        <f ca="1">Source!I147</f>
        <v>1</v>
      </c>
      <c r="F297" s="26">
        <f ca="1">Source!AL147+Source!AM147+Source!AO147</f>
        <v>48.72</v>
      </c>
      <c r="G297" s="25"/>
      <c r="H297" s="27"/>
      <c r="I297" s="25" t="str">
        <f ca="1">IF(Source!BO147&lt;&gt;"",Source!BO147,"")</f>
        <v>м12-12-003-2</v>
      </c>
      <c r="J297" s="25"/>
      <c r="K297" s="27"/>
      <c r="L297" s="27"/>
      <c r="S297">
        <f ca="1">ROUND((Source!FX147/100)*((ROUND(Source!AF147*Source!I147,2)+ROUND(Source!AE147*Source!I147,2))),2)</f>
        <v>16.940000000000001</v>
      </c>
      <c r="T297">
        <f ca="1">Source!X147</f>
        <v>568.91</v>
      </c>
      <c r="U297">
        <f ca="1">ROUND((Source!FY147/100)*((ROUND(Source!AF147*Source!I147,2)+ROUND(Source!AE147*Source!I147,2))),2)</f>
        <v>12.7</v>
      </c>
      <c r="V297">
        <f ca="1">Source!Y147</f>
        <v>426.68</v>
      </c>
    </row>
    <row r="298" spans="1:26" ht="14.25">
      <c r="A298" s="23"/>
      <c r="B298" s="23"/>
      <c r="C298" s="24" t="s">
        <v>35</v>
      </c>
      <c r="D298" s="25"/>
      <c r="E298" s="25"/>
      <c r="F298" s="26">
        <f ca="1">Source!AO147</f>
        <v>42.33</v>
      </c>
      <c r="G298" s="25" t="str">
        <f ca="1">IF(Source!DG147&lt;&gt;"",Source!DG147," ")</f>
        <v>)*0,5</v>
      </c>
      <c r="H298" s="27">
        <f ca="1">ROUND(Source!AF147*Source!I147,2)</f>
        <v>21.17</v>
      </c>
      <c r="I298" s="25"/>
      <c r="J298" s="25">
        <f ca="1">IF(Source!BA147&lt;&gt;0,Source!BA147,1)</f>
        <v>33.6</v>
      </c>
      <c r="K298" s="27">
        <f ca="1">Source!S147</f>
        <v>711.14</v>
      </c>
      <c r="L298" s="27"/>
      <c r="R298">
        <f>H298</f>
        <v>21.17</v>
      </c>
    </row>
    <row r="299" spans="1:26" ht="14.25">
      <c r="A299" s="23"/>
      <c r="B299" s="23"/>
      <c r="C299" s="24" t="s">
        <v>36</v>
      </c>
      <c r="D299" s="25"/>
      <c r="E299" s="25"/>
      <c r="F299" s="26">
        <f ca="1">Source!AM147</f>
        <v>2.62</v>
      </c>
      <c r="G299" s="25" t="str">
        <f ca="1">IF(Source!DE147&lt;&gt;"",Source!DE147," ")</f>
        <v>)*0,5</v>
      </c>
      <c r="H299" s="27">
        <f ca="1">ROUND(Source!AD147*Source!I147,2)</f>
        <v>1.31</v>
      </c>
      <c r="I299" s="25"/>
      <c r="J299" s="25">
        <f ca="1">IF(Source!BB147&lt;&gt;0,Source!BB147,1)</f>
        <v>10.68</v>
      </c>
      <c r="K299" s="27">
        <f ca="1">Source!Q147</f>
        <v>13.99</v>
      </c>
      <c r="L299" s="27"/>
    </row>
    <row r="300" spans="1:26" ht="14.25">
      <c r="A300" s="23"/>
      <c r="B300" s="23"/>
      <c r="C300" s="24" t="s">
        <v>39</v>
      </c>
      <c r="D300" s="25" t="s">
        <v>40</v>
      </c>
      <c r="E300" s="25">
        <f ca="1">Source!BZ147</f>
        <v>80</v>
      </c>
      <c r="F300" s="26"/>
      <c r="G300" s="25"/>
      <c r="H300" s="27">
        <f ca="1">SUM(S297:S302)</f>
        <v>16.940000000000001</v>
      </c>
      <c r="I300" s="25"/>
      <c r="J300" s="24">
        <f ca="1">Source!AT147</f>
        <v>80</v>
      </c>
      <c r="K300" s="27">
        <f ca="1">SUM(T297:T302)</f>
        <v>568.91</v>
      </c>
      <c r="L300" s="27"/>
    </row>
    <row r="301" spans="1:26" ht="14.25">
      <c r="A301" s="23"/>
      <c r="B301" s="23"/>
      <c r="C301" s="24" t="s">
        <v>41</v>
      </c>
      <c r="D301" s="25" t="s">
        <v>40</v>
      </c>
      <c r="E301" s="25">
        <f ca="1">Source!CA147</f>
        <v>60</v>
      </c>
      <c r="F301" s="26"/>
      <c r="G301" s="25"/>
      <c r="H301" s="27">
        <f ca="1">SUM(U297:U302)</f>
        <v>12.7</v>
      </c>
      <c r="I301" s="25"/>
      <c r="J301" s="24">
        <f ca="1">Source!AU147</f>
        <v>60</v>
      </c>
      <c r="K301" s="27">
        <f ca="1">SUM(V297:V302)</f>
        <v>426.68</v>
      </c>
      <c r="L301" s="27"/>
    </row>
    <row r="302" spans="1:26" ht="14.25">
      <c r="A302" s="29"/>
      <c r="B302" s="29"/>
      <c r="C302" s="30" t="s">
        <v>42</v>
      </c>
      <c r="D302" s="31" t="s">
        <v>43</v>
      </c>
      <c r="E302" s="31">
        <f ca="1">Source!AQ147</f>
        <v>4.4000000000000004</v>
      </c>
      <c r="F302" s="32"/>
      <c r="G302" s="31" t="str">
        <f ca="1">IF(Source!DI147&lt;&gt;"",Source!DI147," ")</f>
        <v>)*0,5</v>
      </c>
      <c r="H302" s="33"/>
      <c r="I302" s="31"/>
      <c r="J302" s="31"/>
      <c r="K302" s="33"/>
      <c r="L302" s="33">
        <f ca="1">Source!U147</f>
        <v>2.2000000000000002</v>
      </c>
    </row>
    <row r="303" spans="1:26" ht="15">
      <c r="A303" s="34"/>
      <c r="B303" s="34"/>
      <c r="C303" s="34"/>
      <c r="D303" s="34"/>
      <c r="E303" s="34"/>
      <c r="F303" s="34"/>
      <c r="G303" s="57">
        <f ca="1">H298+H299+H300+H301</f>
        <v>52.120000000000005</v>
      </c>
      <c r="H303" s="57"/>
      <c r="I303" s="35"/>
      <c r="J303" s="57">
        <f ca="1">K298+K299+K300+K301</f>
        <v>1720.72</v>
      </c>
      <c r="K303" s="57"/>
      <c r="L303" s="36">
        <f ca="1">Source!U147</f>
        <v>2.2000000000000002</v>
      </c>
      <c r="O303">
        <f>G303</f>
        <v>52.120000000000005</v>
      </c>
      <c r="P303">
        <f>J303</f>
        <v>1720.72</v>
      </c>
      <c r="Q303">
        <f>L303</f>
        <v>2.2000000000000002</v>
      </c>
      <c r="W303">
        <f ca="1">IF(Source!BI147&lt;=1,H298+H299+H300+H301,0)</f>
        <v>0</v>
      </c>
      <c r="X303">
        <f ca="1">IF(Source!BI147=2,H298+H299+H300+H301,0)</f>
        <v>52.120000000000005</v>
      </c>
      <c r="Y303">
        <f ca="1">IF(Source!BI147=3,H298+H299+H300+H301,0)</f>
        <v>0</v>
      </c>
      <c r="Z303">
        <f ca="1">IF(Source!BI147=4,H298+H299+H300+H301,0)</f>
        <v>0</v>
      </c>
    </row>
    <row r="304" spans="1:26" ht="42.75">
      <c r="A304" s="23" t="str">
        <f ca="1">IF(Source!E149&lt;&gt;"",Source!E149,"")</f>
        <v>32</v>
      </c>
      <c r="B304" s="23" t="str">
        <f ca="1">IF(Source!F149&lt;&gt;"",Source!F149,"")</f>
        <v>м12-12-003-2</v>
      </c>
      <c r="C304" s="24" t="str">
        <f ca="1">IF(Source!G149&lt;&gt;"",Source!G149,"")</f>
        <v>Арматура фланцевая с электрическим приводом на условное давление до 4 МПа, диаметр условного прохода 40 мм</v>
      </c>
      <c r="D304" s="25" t="str">
        <f ca="1">IF(Source!H149&lt;&gt;"",Source!H149,"")</f>
        <v>1  шт.</v>
      </c>
      <c r="E304" s="25">
        <f ca="1">Source!I149</f>
        <v>1</v>
      </c>
      <c r="F304" s="26">
        <f ca="1">Source!AL149+Source!AM149+Source!AO149</f>
        <v>48.72</v>
      </c>
      <c r="G304" s="25"/>
      <c r="H304" s="27"/>
      <c r="I304" s="25" t="str">
        <f ca="1">IF(Source!BO149&lt;&gt;"",Source!BO149,"")</f>
        <v>м12-12-003-2</v>
      </c>
      <c r="J304" s="25"/>
      <c r="K304" s="27"/>
      <c r="L304" s="27"/>
      <c r="S304">
        <f ca="1">ROUND((Source!FX149/100)*((ROUND(Source!AF149*Source!I149,2)+ROUND(Source!AE149*Source!I149,2))),2)</f>
        <v>33.86</v>
      </c>
      <c r="T304">
        <f ca="1">Source!X149</f>
        <v>1137.83</v>
      </c>
      <c r="U304">
        <f ca="1">ROUND((Source!FY149/100)*((ROUND(Source!AF149*Source!I149,2)+ROUND(Source!AE149*Source!I149,2))),2)</f>
        <v>25.4</v>
      </c>
      <c r="V304">
        <f ca="1">Source!Y149</f>
        <v>853.37</v>
      </c>
    </row>
    <row r="305" spans="1:26" ht="14.25">
      <c r="A305" s="23"/>
      <c r="B305" s="23"/>
      <c r="C305" s="24" t="s">
        <v>35</v>
      </c>
      <c r="D305" s="25"/>
      <c r="E305" s="25"/>
      <c r="F305" s="26">
        <f ca="1">Source!AO149</f>
        <v>42.33</v>
      </c>
      <c r="G305" s="25" t="str">
        <f ca="1">IF(Source!DG149&lt;&gt;"",Source!DG149," ")</f>
        <v xml:space="preserve"> </v>
      </c>
      <c r="H305" s="27">
        <f ca="1">ROUND(Source!AF149*Source!I149,2)</f>
        <v>42.33</v>
      </c>
      <c r="I305" s="25"/>
      <c r="J305" s="25">
        <f ca="1">IF(Source!BA149&lt;&gt;0,Source!BA149,1)</f>
        <v>33.6</v>
      </c>
      <c r="K305" s="27">
        <f ca="1">Source!S149</f>
        <v>1422.29</v>
      </c>
      <c r="L305" s="27"/>
      <c r="R305">
        <f>H305</f>
        <v>42.33</v>
      </c>
    </row>
    <row r="306" spans="1:26" ht="14.25">
      <c r="A306" s="23"/>
      <c r="B306" s="23"/>
      <c r="C306" s="24" t="s">
        <v>36</v>
      </c>
      <c r="D306" s="25"/>
      <c r="E306" s="25"/>
      <c r="F306" s="26">
        <f ca="1">Source!AM149</f>
        <v>2.62</v>
      </c>
      <c r="G306" s="25" t="str">
        <f ca="1">IF(Source!DE149&lt;&gt;"",Source!DE149," ")</f>
        <v xml:space="preserve"> </v>
      </c>
      <c r="H306" s="27">
        <f ca="1">ROUND(Source!AD149*Source!I149,2)</f>
        <v>2.62</v>
      </c>
      <c r="I306" s="25"/>
      <c r="J306" s="25">
        <f ca="1">IF(Source!BB149&lt;&gt;0,Source!BB149,1)</f>
        <v>10.68</v>
      </c>
      <c r="K306" s="27">
        <f ca="1">Source!Q149</f>
        <v>27.98</v>
      </c>
      <c r="L306" s="27"/>
    </row>
    <row r="307" spans="1:26" ht="14.25">
      <c r="A307" s="23"/>
      <c r="B307" s="23"/>
      <c r="C307" s="24" t="s">
        <v>38</v>
      </c>
      <c r="D307" s="25"/>
      <c r="E307" s="25"/>
      <c r="F307" s="26">
        <f ca="1">Source!AL149</f>
        <v>3.77</v>
      </c>
      <c r="G307" s="25" t="str">
        <f ca="1">IF(Source!DD149&lt;&gt;"",Source!DD149," ")</f>
        <v xml:space="preserve"> </v>
      </c>
      <c r="H307" s="27">
        <f ca="1">ROUND(Source!AC149*Source!I149,2)</f>
        <v>3.77</v>
      </c>
      <c r="I307" s="25"/>
      <c r="J307" s="25">
        <f ca="1">IF(Source!BC149&lt;&gt;0,Source!BC149,1)</f>
        <v>14.29</v>
      </c>
      <c r="K307" s="27">
        <f ca="1">Source!P149</f>
        <v>53.87</v>
      </c>
      <c r="L307" s="27"/>
    </row>
    <row r="308" spans="1:26" ht="14.25">
      <c r="A308" s="23"/>
      <c r="B308" s="23"/>
      <c r="C308" s="24" t="s">
        <v>39</v>
      </c>
      <c r="D308" s="25" t="s">
        <v>40</v>
      </c>
      <c r="E308" s="25">
        <f ca="1">Source!BZ149</f>
        <v>80</v>
      </c>
      <c r="F308" s="26"/>
      <c r="G308" s="25"/>
      <c r="H308" s="27">
        <f ca="1">SUM(S304:S313)</f>
        <v>33.86</v>
      </c>
      <c r="I308" s="25"/>
      <c r="J308" s="24">
        <f ca="1">Source!AT149</f>
        <v>80</v>
      </c>
      <c r="K308" s="27">
        <f ca="1">SUM(T304:T313)</f>
        <v>1137.83</v>
      </c>
      <c r="L308" s="27"/>
    </row>
    <row r="309" spans="1:26" ht="14.25">
      <c r="A309" s="23"/>
      <c r="B309" s="23"/>
      <c r="C309" s="24" t="s">
        <v>41</v>
      </c>
      <c r="D309" s="25" t="s">
        <v>40</v>
      </c>
      <c r="E309" s="25">
        <f ca="1">Source!CA149</f>
        <v>60</v>
      </c>
      <c r="F309" s="26"/>
      <c r="G309" s="25"/>
      <c r="H309" s="27">
        <f ca="1">SUM(U304:U313)</f>
        <v>25.4</v>
      </c>
      <c r="I309" s="25"/>
      <c r="J309" s="24">
        <f ca="1">Source!AU149</f>
        <v>60</v>
      </c>
      <c r="K309" s="27">
        <f ca="1">SUM(V304:V313)</f>
        <v>853.37</v>
      </c>
      <c r="L309" s="27"/>
    </row>
    <row r="310" spans="1:26" ht="14.25">
      <c r="A310" s="23"/>
      <c r="B310" s="23"/>
      <c r="C310" s="24" t="s">
        <v>42</v>
      </c>
      <c r="D310" s="25" t="s">
        <v>43</v>
      </c>
      <c r="E310" s="25">
        <f ca="1">Source!AQ149</f>
        <v>4.4000000000000004</v>
      </c>
      <c r="F310" s="26"/>
      <c r="G310" s="25" t="str">
        <f ca="1">IF(Source!DI149&lt;&gt;"",Source!DI149," ")</f>
        <v xml:space="preserve"> </v>
      </c>
      <c r="H310" s="27"/>
      <c r="I310" s="25"/>
      <c r="J310" s="25"/>
      <c r="K310" s="27"/>
      <c r="L310" s="27">
        <f ca="1">Source!U149</f>
        <v>4.4000000000000004</v>
      </c>
    </row>
    <row r="311" spans="1:26" ht="41.25">
      <c r="A311" s="23" t="str">
        <f ca="1">IF(Source!E151&lt;&gt;"",Source!E151,"")</f>
        <v>32,1</v>
      </c>
      <c r="B311" s="23" t="str">
        <f ca="1">IF(Source!F151&lt;&gt;"",Source!F151,"")</f>
        <v>Цена поставщика</v>
      </c>
      <c r="C311" s="24" t="s">
        <v>65</v>
      </c>
      <c r="D311" s="25" t="str">
        <f ca="1">IF(Source!H151&lt;&gt;"",Source!H151,"")</f>
        <v>шт</v>
      </c>
      <c r="E311" s="25">
        <f ca="1">Source!I151</f>
        <v>1</v>
      </c>
      <c r="F311" s="26">
        <f ca="1">Source!AL151+Source!AM151+Source!AO151</f>
        <v>24208.33</v>
      </c>
      <c r="G311" s="25"/>
      <c r="H311" s="27">
        <f ca="1">ROUND(Source!AC151*Source!I151,2)+ROUND(Source!AD151*Source!I151,2)+ROUND(Source!AF151*Source!I151,2)</f>
        <v>24208.33</v>
      </c>
      <c r="I311" s="25"/>
      <c r="J311" s="25">
        <f ca="1">IF(Source!BC151&lt;&gt;0,Source!BC151,1)</f>
        <v>1</v>
      </c>
      <c r="K311" s="27">
        <f ca="1">Source!O151</f>
        <v>24208.33</v>
      </c>
      <c r="L311" s="27"/>
      <c r="S311">
        <f ca="1">ROUND((Source!FX151/100)*((ROUND(Source!AF151*Source!I151,2)+ROUND(Source!AE151*Source!I151,2))),2)</f>
        <v>0</v>
      </c>
      <c r="T311">
        <f ca="1">Source!X151</f>
        <v>0</v>
      </c>
      <c r="U311">
        <f ca="1">ROUND((Source!FY151/100)*((ROUND(Source!AF151*Source!I151,2)+ROUND(Source!AE151*Source!I151,2))),2)</f>
        <v>0</v>
      </c>
      <c r="V311">
        <f ca="1">Source!Y151</f>
        <v>0</v>
      </c>
      <c r="W311">
        <f ca="1">IF(Source!BI151&lt;=1,H311,0)</f>
        <v>0</v>
      </c>
      <c r="X311">
        <f ca="1">IF(Source!BI151=2,H311,0)</f>
        <v>24208.33</v>
      </c>
      <c r="Y311">
        <f ca="1">IF(Source!BI151=3,H311,0)</f>
        <v>0</v>
      </c>
      <c r="Z311">
        <f ca="1">IF(Source!BI151=4,H311,0)</f>
        <v>0</v>
      </c>
    </row>
    <row r="312" spans="1:26" ht="41.25">
      <c r="A312" s="23" t="str">
        <f ca="1">IF(Source!E153&lt;&gt;"",Source!E153,"")</f>
        <v>32,2</v>
      </c>
      <c r="B312" s="23" t="str">
        <f ca="1">IF(Source!F153&lt;&gt;"",Source!F153,"")</f>
        <v>Цена поставщика</v>
      </c>
      <c r="C312" s="24" t="s">
        <v>63</v>
      </c>
      <c r="D312" s="25" t="str">
        <f ca="1">IF(Source!H153&lt;&gt;"",Source!H153,"")</f>
        <v>шт</v>
      </c>
      <c r="E312" s="25">
        <f ca="1">Source!I153</f>
        <v>1</v>
      </c>
      <c r="F312" s="26">
        <f ca="1">Source!AL153+Source!AM153+Source!AO153</f>
        <v>31280</v>
      </c>
      <c r="G312" s="25"/>
      <c r="H312" s="27">
        <f ca="1">ROUND(Source!AC153*Source!I153,2)+ROUND(Source!AD153*Source!I153,2)+ROUND(Source!AF153*Source!I153,2)</f>
        <v>31280</v>
      </c>
      <c r="I312" s="25"/>
      <c r="J312" s="25">
        <f ca="1">IF(Source!BC153&lt;&gt;0,Source!BC153,1)</f>
        <v>1</v>
      </c>
      <c r="K312" s="27">
        <f ca="1">Source!O153</f>
        <v>31280</v>
      </c>
      <c r="L312" s="27"/>
      <c r="S312">
        <f ca="1">ROUND((Source!FX153/100)*((ROUND(Source!AF153*Source!I153,2)+ROUND(Source!AE153*Source!I153,2))),2)</f>
        <v>0</v>
      </c>
      <c r="T312">
        <f ca="1">Source!X153</f>
        <v>0</v>
      </c>
      <c r="U312">
        <f ca="1">ROUND((Source!FY153/100)*((ROUND(Source!AF153*Source!I153,2)+ROUND(Source!AE153*Source!I153,2))),2)</f>
        <v>0</v>
      </c>
      <c r="V312">
        <f ca="1">Source!Y153</f>
        <v>0</v>
      </c>
      <c r="W312">
        <f ca="1">IF(Source!BI153&lt;=1,H312,0)</f>
        <v>0</v>
      </c>
      <c r="X312">
        <f ca="1">IF(Source!BI153=2,H312,0)</f>
        <v>31280</v>
      </c>
      <c r="Y312">
        <f ca="1">IF(Source!BI153=3,H312,0)</f>
        <v>0</v>
      </c>
      <c r="Z312">
        <f ca="1">IF(Source!BI153=4,H312,0)</f>
        <v>0</v>
      </c>
    </row>
    <row r="313" spans="1:26" ht="41.25">
      <c r="A313" s="29" t="str">
        <f ca="1">IF(Source!E155&lt;&gt;"",Source!E155,"")</f>
        <v>32,3</v>
      </c>
      <c r="B313" s="29" t="str">
        <f ca="1">IF(Source!F155&lt;&gt;"",Source!F155,"")</f>
        <v>Цена поставщика</v>
      </c>
      <c r="C313" s="30" t="s">
        <v>66</v>
      </c>
      <c r="D313" s="31" t="str">
        <f ca="1">IF(Source!H155&lt;&gt;"",Source!H155,"")</f>
        <v>шт</v>
      </c>
      <c r="E313" s="31">
        <f ca="1">Source!I155</f>
        <v>1</v>
      </c>
      <c r="F313" s="32">
        <f ca="1">Source!AL155+Source!AM155+Source!AO155</f>
        <v>3070</v>
      </c>
      <c r="G313" s="31"/>
      <c r="H313" s="33">
        <f ca="1">ROUND(Source!AC155*Source!I155,2)+ROUND(Source!AD155*Source!I155,2)+ROUND(Source!AF155*Source!I155,2)</f>
        <v>3070</v>
      </c>
      <c r="I313" s="31"/>
      <c r="J313" s="31">
        <f ca="1">IF(Source!BC155&lt;&gt;0,Source!BC155,1)</f>
        <v>1</v>
      </c>
      <c r="K313" s="33">
        <f ca="1">Source!O155</f>
        <v>3070</v>
      </c>
      <c r="L313" s="33"/>
      <c r="S313">
        <f ca="1">ROUND((Source!FX155/100)*((ROUND(Source!AF155*Source!I155,2)+ROUND(Source!AE155*Source!I155,2))),2)</f>
        <v>0</v>
      </c>
      <c r="T313">
        <f ca="1">Source!X155</f>
        <v>0</v>
      </c>
      <c r="U313">
        <f ca="1">ROUND((Source!FY155/100)*((ROUND(Source!AF155*Source!I155,2)+ROUND(Source!AE155*Source!I155,2))),2)</f>
        <v>0</v>
      </c>
      <c r="V313">
        <f ca="1">Source!Y155</f>
        <v>0</v>
      </c>
      <c r="W313">
        <f ca="1">IF(Source!BI155&lt;=1,H313,0)</f>
        <v>0</v>
      </c>
      <c r="X313">
        <f ca="1">IF(Source!BI155=2,H313,0)</f>
        <v>3070</v>
      </c>
      <c r="Y313">
        <f ca="1">IF(Source!BI155=3,H313,0)</f>
        <v>0</v>
      </c>
      <c r="Z313">
        <f ca="1">IF(Source!BI155=4,H313,0)</f>
        <v>0</v>
      </c>
    </row>
    <row r="314" spans="1:26" ht="15">
      <c r="A314" s="34"/>
      <c r="B314" s="34"/>
      <c r="C314" s="34"/>
      <c r="D314" s="34"/>
      <c r="E314" s="34"/>
      <c r="F314" s="34"/>
      <c r="G314" s="57">
        <f ca="1">H305+H306+H307+H308+H309+SUM(H311:H313)</f>
        <v>58666.310000000005</v>
      </c>
      <c r="H314" s="57"/>
      <c r="I314" s="35"/>
      <c r="J314" s="57">
        <f ca="1">K305+K306+K307+K308+K309+SUM(K311:K313)</f>
        <v>62053.67</v>
      </c>
      <c r="K314" s="57"/>
      <c r="L314" s="36">
        <f ca="1">Source!U149</f>
        <v>4.4000000000000004</v>
      </c>
      <c r="O314">
        <f>G314</f>
        <v>58666.310000000005</v>
      </c>
      <c r="P314">
        <f>J314</f>
        <v>62053.67</v>
      </c>
      <c r="Q314">
        <f>L314</f>
        <v>4.4000000000000004</v>
      </c>
      <c r="W314">
        <f ca="1">IF(Source!BI149&lt;=1,H305+H306+H307+H308+H309,0)</f>
        <v>0</v>
      </c>
      <c r="X314">
        <f ca="1">IF(Source!BI149=2,H305+H306+H307+H308+H309,0)</f>
        <v>107.97999999999999</v>
      </c>
      <c r="Y314">
        <f ca="1">IF(Source!BI149=3,H305+H306+H307+H308+H309,0)</f>
        <v>0</v>
      </c>
      <c r="Z314">
        <f ca="1">IF(Source!BI149=4,H305+H306+H307+H308+H309,0)</f>
        <v>0</v>
      </c>
    </row>
    <row r="315" spans="1:26" ht="57">
      <c r="A315" s="23" t="str">
        <f ca="1">IF(Source!E157&lt;&gt;"",Source!E157,"")</f>
        <v>33</v>
      </c>
      <c r="B315" s="23" t="str">
        <f ca="1">IF(Source!F157&lt;&gt;"",Source!F157,"")</f>
        <v>16-05-001-2</v>
      </c>
      <c r="C315" s="24" t="str">
        <f ca="1">IF(Source!G157&lt;&gt;"",Source!G157,"")</f>
        <v>Установка вентилей, задвижек, затворов, клапанов обратных, кранов проходных на трубопроводах из стальных труб диаметром до 50 мм (Демонтаж)</v>
      </c>
      <c r="D315" s="25" t="str">
        <f ca="1">IF(Source!H157&lt;&gt;"",Source!H157,"")</f>
        <v>1  шт.</v>
      </c>
      <c r="E315" s="25">
        <f ca="1">Source!I157</f>
        <v>2</v>
      </c>
      <c r="F315" s="26">
        <f ca="1">Source!AL157+Source!AM157+Source!AO157</f>
        <v>98.55</v>
      </c>
      <c r="G315" s="25"/>
      <c r="H315" s="27"/>
      <c r="I315" s="25" t="str">
        <f ca="1">IF(Source!BO157&lt;&gt;"",Source!BO157,"")</f>
        <v>16-05-001-2</v>
      </c>
      <c r="J315" s="25"/>
      <c r="K315" s="27"/>
      <c r="L315" s="27"/>
      <c r="S315">
        <f ca="1">ROUND((Source!FX157/100)*((ROUND(Source!AF157*Source!I157,2)+ROUND(Source!AE157*Source!I157,2))),2)</f>
        <v>13.64</v>
      </c>
      <c r="T315">
        <f ca="1">Source!X157</f>
        <v>458.64</v>
      </c>
      <c r="U315">
        <f ca="1">ROUND((Source!FY157/100)*((ROUND(Source!AF157*Source!I157,2)+ROUND(Source!AE157*Source!I157,2))),2)</f>
        <v>8.85</v>
      </c>
      <c r="V315">
        <f ca="1">Source!Y157</f>
        <v>297.39999999999998</v>
      </c>
    </row>
    <row r="316" spans="1:26" ht="14.25">
      <c r="A316" s="23"/>
      <c r="B316" s="23"/>
      <c r="C316" s="24" t="s">
        <v>35</v>
      </c>
      <c r="D316" s="25"/>
      <c r="E316" s="25"/>
      <c r="F316" s="26">
        <f ca="1">Source!AO157</f>
        <v>13.33</v>
      </c>
      <c r="G316" s="25" t="str">
        <f ca="1">IF(Source!DG157&lt;&gt;"",Source!DG157," ")</f>
        <v>)*0,4</v>
      </c>
      <c r="H316" s="27">
        <f ca="1">ROUND(Source!AF157*Source!I157,2)</f>
        <v>10.66</v>
      </c>
      <c r="I316" s="25"/>
      <c r="J316" s="25">
        <f ca="1">IF(Source!BA157&lt;&gt;0,Source!BA157,1)</f>
        <v>33.6</v>
      </c>
      <c r="K316" s="27">
        <f ca="1">Source!S157</f>
        <v>358.31</v>
      </c>
      <c r="L316" s="27"/>
      <c r="R316">
        <f>H316</f>
        <v>10.66</v>
      </c>
    </row>
    <row r="317" spans="1:26" ht="14.25">
      <c r="A317" s="23"/>
      <c r="B317" s="23"/>
      <c r="C317" s="24" t="s">
        <v>36</v>
      </c>
      <c r="D317" s="25"/>
      <c r="E317" s="25"/>
      <c r="F317" s="26">
        <f ca="1">Source!AM157</f>
        <v>4.58</v>
      </c>
      <c r="G317" s="25" t="str">
        <f ca="1">IF(Source!DE157&lt;&gt;"",Source!DE157," ")</f>
        <v>)*0,4</v>
      </c>
      <c r="H317" s="27">
        <f ca="1">ROUND(Source!AD157*Source!I157,2)</f>
        <v>3.66</v>
      </c>
      <c r="I317" s="25"/>
      <c r="J317" s="25">
        <f ca="1">IF(Source!BB157&lt;&gt;0,Source!BB157,1)</f>
        <v>8.68</v>
      </c>
      <c r="K317" s="27">
        <f ca="1">Source!Q157</f>
        <v>31.8</v>
      </c>
      <c r="L317" s="27"/>
    </row>
    <row r="318" spans="1:26" ht="14.25">
      <c r="A318" s="23"/>
      <c r="B318" s="23"/>
      <c r="C318" s="24" t="s">
        <v>39</v>
      </c>
      <c r="D318" s="25" t="s">
        <v>40</v>
      </c>
      <c r="E318" s="25">
        <f ca="1">Source!BZ157</f>
        <v>128</v>
      </c>
      <c r="F318" s="26"/>
      <c r="G318" s="25"/>
      <c r="H318" s="27">
        <f ca="1">SUM(S315:S320)</f>
        <v>13.64</v>
      </c>
      <c r="I318" s="25"/>
      <c r="J318" s="24">
        <f ca="1">Source!AT157</f>
        <v>128</v>
      </c>
      <c r="K318" s="27">
        <f ca="1">SUM(T315:T320)</f>
        <v>458.64</v>
      </c>
      <c r="L318" s="27"/>
    </row>
    <row r="319" spans="1:26" ht="14.25">
      <c r="A319" s="23"/>
      <c r="B319" s="23"/>
      <c r="C319" s="24" t="s">
        <v>41</v>
      </c>
      <c r="D319" s="25" t="s">
        <v>40</v>
      </c>
      <c r="E319" s="25">
        <f ca="1">Source!CA157</f>
        <v>83</v>
      </c>
      <c r="F319" s="26"/>
      <c r="G319" s="25"/>
      <c r="H319" s="27">
        <f ca="1">SUM(U315:U320)</f>
        <v>8.85</v>
      </c>
      <c r="I319" s="25"/>
      <c r="J319" s="24">
        <f ca="1">Source!AU157</f>
        <v>83</v>
      </c>
      <c r="K319" s="27">
        <f ca="1">SUM(V315:V320)</f>
        <v>297.39999999999998</v>
      </c>
      <c r="L319" s="27"/>
    </row>
    <row r="320" spans="1:26" ht="14.25">
      <c r="A320" s="29"/>
      <c r="B320" s="29"/>
      <c r="C320" s="30" t="s">
        <v>42</v>
      </c>
      <c r="D320" s="31" t="s">
        <v>43</v>
      </c>
      <c r="E320" s="31">
        <f ca="1">Source!AQ157</f>
        <v>1.47</v>
      </c>
      <c r="F320" s="32"/>
      <c r="G320" s="31" t="str">
        <f ca="1">IF(Source!DI157&lt;&gt;"",Source!DI157," ")</f>
        <v>)*0,4</v>
      </c>
      <c r="H320" s="33"/>
      <c r="I320" s="31"/>
      <c r="J320" s="31"/>
      <c r="K320" s="33"/>
      <c r="L320" s="33">
        <f ca="1">Source!U157</f>
        <v>1.1759999999999999</v>
      </c>
    </row>
    <row r="321" spans="1:26" ht="15">
      <c r="A321" s="34"/>
      <c r="B321" s="34"/>
      <c r="C321" s="34"/>
      <c r="D321" s="34"/>
      <c r="E321" s="34"/>
      <c r="F321" s="34"/>
      <c r="G321" s="57">
        <f ca="1">H316+H317+H318+H319</f>
        <v>36.81</v>
      </c>
      <c r="H321" s="57"/>
      <c r="I321" s="35"/>
      <c r="J321" s="57">
        <f ca="1">K316+K317+K318+K319</f>
        <v>1146.1500000000001</v>
      </c>
      <c r="K321" s="57"/>
      <c r="L321" s="36">
        <f ca="1">Source!U157</f>
        <v>1.1759999999999999</v>
      </c>
      <c r="O321">
        <f>G321</f>
        <v>36.81</v>
      </c>
      <c r="P321">
        <f>J321</f>
        <v>1146.1500000000001</v>
      </c>
      <c r="Q321">
        <f>L321</f>
        <v>1.1759999999999999</v>
      </c>
      <c r="W321">
        <f ca="1">IF(Source!BI157&lt;=1,H316+H317+H318+H319,0)</f>
        <v>36.81</v>
      </c>
      <c r="X321">
        <f ca="1">IF(Source!BI157=2,H316+H317+H318+H319,0)</f>
        <v>0</v>
      </c>
      <c r="Y321">
        <f ca="1">IF(Source!BI157=3,H316+H317+H318+H319,0)</f>
        <v>0</v>
      </c>
      <c r="Z321">
        <f ca="1">IF(Source!BI157=4,H316+H317+H318+H319,0)</f>
        <v>0</v>
      </c>
    </row>
    <row r="322" spans="1:26" ht="57">
      <c r="A322" s="23" t="str">
        <f ca="1">IF(Source!E159&lt;&gt;"",Source!E159,"")</f>
        <v>34</v>
      </c>
      <c r="B322" s="23" t="str">
        <f ca="1">IF(Source!F159&lt;&gt;"",Source!F159,"")</f>
        <v>16-05-001-2</v>
      </c>
      <c r="C322" s="24" t="str">
        <f ca="1">IF(Source!G159&lt;&gt;"",Source!G159,"")</f>
        <v>Установка вентилей, задвижек, затворов, клапанов обратных, кранов проходных на трубопроводах из стальных труб диаметром до 50 мм</v>
      </c>
      <c r="D322" s="25" t="str">
        <f ca="1">IF(Source!H159&lt;&gt;"",Source!H159,"")</f>
        <v>1  шт.</v>
      </c>
      <c r="E322" s="25">
        <f ca="1">Source!I159</f>
        <v>2</v>
      </c>
      <c r="F322" s="26">
        <f ca="1">Source!AL159+Source!AM159+Source!AO159</f>
        <v>98.55</v>
      </c>
      <c r="G322" s="25"/>
      <c r="H322" s="27"/>
      <c r="I322" s="25" t="str">
        <f ca="1">IF(Source!BO159&lt;&gt;"",Source!BO159,"")</f>
        <v>16-05-001-2</v>
      </c>
      <c r="J322" s="25"/>
      <c r="K322" s="27"/>
      <c r="L322" s="27"/>
      <c r="S322">
        <f ca="1">ROUND((Source!FX159/100)*((ROUND(Source!AF159*Source!I159,2)+ROUND(Source!AE159*Source!I159,2))),2)</f>
        <v>39.24</v>
      </c>
      <c r="T322">
        <f ca="1">Source!X159</f>
        <v>1318.58</v>
      </c>
      <c r="U322">
        <f ca="1">ROUND((Source!FY159/100)*((ROUND(Source!AF159*Source!I159,2)+ROUND(Source!AE159*Source!I159,2))),2)</f>
        <v>25.45</v>
      </c>
      <c r="V322">
        <f ca="1">Source!Y159</f>
        <v>855.02</v>
      </c>
    </row>
    <row r="323" spans="1:26" ht="14.25">
      <c r="A323" s="23"/>
      <c r="B323" s="23"/>
      <c r="C323" s="24" t="s">
        <v>35</v>
      </c>
      <c r="D323" s="25"/>
      <c r="E323" s="25"/>
      <c r="F323" s="26">
        <f ca="1">Source!AO159</f>
        <v>13.33</v>
      </c>
      <c r="G323" s="25" t="str">
        <f ca="1">IF(Source!DG159&lt;&gt;"",Source!DG159," ")</f>
        <v>)*1,15</v>
      </c>
      <c r="H323" s="27">
        <f ca="1">ROUND(Source!AF159*Source!I159,2)</f>
        <v>30.66</v>
      </c>
      <c r="I323" s="25"/>
      <c r="J323" s="25">
        <f ca="1">IF(Source!BA159&lt;&gt;0,Source!BA159,1)</f>
        <v>33.6</v>
      </c>
      <c r="K323" s="27">
        <f ca="1">Source!S159</f>
        <v>1030.1400000000001</v>
      </c>
      <c r="L323" s="27"/>
      <c r="R323">
        <f>H323</f>
        <v>30.66</v>
      </c>
    </row>
    <row r="324" spans="1:26" ht="14.25">
      <c r="A324" s="23"/>
      <c r="B324" s="23"/>
      <c r="C324" s="24" t="s">
        <v>36</v>
      </c>
      <c r="D324" s="25"/>
      <c r="E324" s="25"/>
      <c r="F324" s="26">
        <f ca="1">Source!AM159</f>
        <v>4.58</v>
      </c>
      <c r="G324" s="25" t="str">
        <f ca="1">IF(Source!DE159&lt;&gt;"",Source!DE159," ")</f>
        <v>)*1,25</v>
      </c>
      <c r="H324" s="27">
        <f ca="1">ROUND(Source!AD159*Source!I159,2)</f>
        <v>11.45</v>
      </c>
      <c r="I324" s="25"/>
      <c r="J324" s="25">
        <f ca="1">IF(Source!BB159&lt;&gt;0,Source!BB159,1)</f>
        <v>8.68</v>
      </c>
      <c r="K324" s="27">
        <f ca="1">Source!Q159</f>
        <v>99.39</v>
      </c>
      <c r="L324" s="27"/>
    </row>
    <row r="325" spans="1:26" ht="14.25">
      <c r="A325" s="23"/>
      <c r="B325" s="23"/>
      <c r="C325" s="24" t="s">
        <v>38</v>
      </c>
      <c r="D325" s="25"/>
      <c r="E325" s="25"/>
      <c r="F325" s="26">
        <f ca="1">Source!AL159</f>
        <v>80.64</v>
      </c>
      <c r="G325" s="25" t="str">
        <f ca="1">IF(Source!DD159&lt;&gt;"",Source!DD159," ")</f>
        <v xml:space="preserve"> </v>
      </c>
      <c r="H325" s="27">
        <f ca="1">ROUND(Source!AC159*Source!I159,2)</f>
        <v>161.28</v>
      </c>
      <c r="I325" s="25"/>
      <c r="J325" s="25">
        <f ca="1">IF(Source!BC159&lt;&gt;0,Source!BC159,1)</f>
        <v>6.28</v>
      </c>
      <c r="K325" s="27">
        <f ca="1">Source!P159</f>
        <v>1012.84</v>
      </c>
      <c r="L325" s="27"/>
    </row>
    <row r="326" spans="1:26" ht="14.25">
      <c r="A326" s="23"/>
      <c r="B326" s="23"/>
      <c r="C326" s="24" t="s">
        <v>39</v>
      </c>
      <c r="D326" s="25" t="s">
        <v>40</v>
      </c>
      <c r="E326" s="25">
        <f ca="1">Source!BZ159</f>
        <v>128</v>
      </c>
      <c r="F326" s="26"/>
      <c r="G326" s="25"/>
      <c r="H326" s="27">
        <f ca="1">SUM(S322:S330)</f>
        <v>39.24</v>
      </c>
      <c r="I326" s="25"/>
      <c r="J326" s="24">
        <f ca="1">Source!AT159</f>
        <v>128</v>
      </c>
      <c r="K326" s="27">
        <f ca="1">SUM(T322:T330)</f>
        <v>1318.58</v>
      </c>
      <c r="L326" s="27"/>
    </row>
    <row r="327" spans="1:26" ht="14.25">
      <c r="A327" s="23"/>
      <c r="B327" s="23"/>
      <c r="C327" s="24" t="s">
        <v>41</v>
      </c>
      <c r="D327" s="25" t="s">
        <v>40</v>
      </c>
      <c r="E327" s="25">
        <f ca="1">Source!CA159</f>
        <v>83</v>
      </c>
      <c r="F327" s="26"/>
      <c r="G327" s="25"/>
      <c r="H327" s="27">
        <f ca="1">SUM(U322:U330)</f>
        <v>25.45</v>
      </c>
      <c r="I327" s="25"/>
      <c r="J327" s="24">
        <f ca="1">Source!AU159</f>
        <v>83</v>
      </c>
      <c r="K327" s="27">
        <f ca="1">SUM(V322:V330)</f>
        <v>855.02</v>
      </c>
      <c r="L327" s="27"/>
    </row>
    <row r="328" spans="1:26" ht="14.25">
      <c r="A328" s="23"/>
      <c r="B328" s="23"/>
      <c r="C328" s="24" t="s">
        <v>42</v>
      </c>
      <c r="D328" s="25" t="s">
        <v>43</v>
      </c>
      <c r="E328" s="25">
        <f ca="1">Source!AQ159</f>
        <v>1.47</v>
      </c>
      <c r="F328" s="26"/>
      <c r="G328" s="25" t="str">
        <f ca="1">IF(Source!DI159&lt;&gt;"",Source!DI159," ")</f>
        <v>)*1,15</v>
      </c>
      <c r="H328" s="27"/>
      <c r="I328" s="25"/>
      <c r="J328" s="25"/>
      <c r="K328" s="27"/>
      <c r="L328" s="27">
        <f ca="1">Source!U159</f>
        <v>3.3809999999999998</v>
      </c>
    </row>
    <row r="329" spans="1:26" ht="28.5">
      <c r="A329" s="23" t="str">
        <f ca="1">IF(Source!E161&lt;&gt;"",Source!E161,"")</f>
        <v>34,1</v>
      </c>
      <c r="B329" s="23" t="str">
        <f ca="1">IF(Source!F161&lt;&gt;"",Source!F161,"")</f>
        <v>Цена поставщика</v>
      </c>
      <c r="C329" s="24" t="s">
        <v>67</v>
      </c>
      <c r="D329" s="25" t="str">
        <f ca="1">IF(Source!H161&lt;&gt;"",Source!H161,"")</f>
        <v>шт</v>
      </c>
      <c r="E329" s="25">
        <f ca="1">Source!I161</f>
        <v>1</v>
      </c>
      <c r="F329" s="26">
        <f ca="1">Source!AL161+Source!AM161+Source!AO161</f>
        <v>1150</v>
      </c>
      <c r="G329" s="25"/>
      <c r="H329" s="27">
        <f ca="1">ROUND(Source!AC161*Source!I161,2)+ROUND(Source!AD161*Source!I161,2)+ROUND(Source!AF161*Source!I161,2)</f>
        <v>1150</v>
      </c>
      <c r="I329" s="25"/>
      <c r="J329" s="25">
        <f ca="1">IF(Source!BC161&lt;&gt;0,Source!BC161,1)</f>
        <v>1</v>
      </c>
      <c r="K329" s="27">
        <f ca="1">Source!O161</f>
        <v>1150</v>
      </c>
      <c r="L329" s="27"/>
      <c r="S329">
        <f ca="1">ROUND((Source!FX161/100)*((ROUND(Source!AF161*Source!I161,2)+ROUND(Source!AE161*Source!I161,2))),2)</f>
        <v>0</v>
      </c>
      <c r="T329">
        <f ca="1">Source!X161</f>
        <v>0</v>
      </c>
      <c r="U329">
        <f ca="1">ROUND((Source!FY161/100)*((ROUND(Source!AF161*Source!I161,2)+ROUND(Source!AE161*Source!I161,2))),2)</f>
        <v>0</v>
      </c>
      <c r="V329">
        <f ca="1">Source!Y161</f>
        <v>0</v>
      </c>
      <c r="W329">
        <f ca="1">IF(Source!BI161&lt;=1,H329,0)</f>
        <v>1150</v>
      </c>
      <c r="X329">
        <f ca="1">IF(Source!BI161=2,H329,0)</f>
        <v>0</v>
      </c>
      <c r="Y329">
        <f ca="1">IF(Source!BI161=3,H329,0)</f>
        <v>0</v>
      </c>
      <c r="Z329">
        <f ca="1">IF(Source!BI161=4,H329,0)</f>
        <v>0</v>
      </c>
    </row>
    <row r="330" spans="1:26" ht="41.25">
      <c r="A330" s="29" t="str">
        <f ca="1">IF(Source!E163&lt;&gt;"",Source!E163,"")</f>
        <v>34,2</v>
      </c>
      <c r="B330" s="29" t="str">
        <f ca="1">IF(Source!F163&lt;&gt;"",Source!F163,"")</f>
        <v>Цена поставщика</v>
      </c>
      <c r="C330" s="30" t="s">
        <v>68</v>
      </c>
      <c r="D330" s="31" t="str">
        <f ca="1">IF(Source!H163&lt;&gt;"",Source!H163,"")</f>
        <v>шт</v>
      </c>
      <c r="E330" s="31">
        <f ca="1">Source!I163</f>
        <v>1</v>
      </c>
      <c r="F330" s="32">
        <f ca="1">Source!AL163+Source!AM163+Source!AO163</f>
        <v>20000</v>
      </c>
      <c r="G330" s="31"/>
      <c r="H330" s="33">
        <f ca="1">ROUND(Source!AC163*Source!I163,2)+ROUND(Source!AD163*Source!I163,2)+ROUND(Source!AF163*Source!I163,2)</f>
        <v>20000</v>
      </c>
      <c r="I330" s="31"/>
      <c r="J330" s="31">
        <f ca="1">IF(Source!BC163&lt;&gt;0,Source!BC163,1)</f>
        <v>1</v>
      </c>
      <c r="K330" s="33">
        <f ca="1">Source!O163</f>
        <v>20000</v>
      </c>
      <c r="L330" s="33"/>
      <c r="S330">
        <f ca="1">ROUND((Source!FX163/100)*((ROUND(Source!AF163*Source!I163,2)+ROUND(Source!AE163*Source!I163,2))),2)</f>
        <v>0</v>
      </c>
      <c r="T330">
        <f ca="1">Source!X163</f>
        <v>0</v>
      </c>
      <c r="U330">
        <f ca="1">ROUND((Source!FY163/100)*((ROUND(Source!AF163*Source!I163,2)+ROUND(Source!AE163*Source!I163,2))),2)</f>
        <v>0</v>
      </c>
      <c r="V330">
        <f ca="1">Source!Y163</f>
        <v>0</v>
      </c>
      <c r="W330">
        <f ca="1">IF(Source!BI163&lt;=1,H330,0)</f>
        <v>20000</v>
      </c>
      <c r="X330">
        <f ca="1">IF(Source!BI163=2,H330,0)</f>
        <v>0</v>
      </c>
      <c r="Y330">
        <f ca="1">IF(Source!BI163=3,H330,0)</f>
        <v>0</v>
      </c>
      <c r="Z330">
        <f ca="1">IF(Source!BI163=4,H330,0)</f>
        <v>0</v>
      </c>
    </row>
    <row r="331" spans="1:26" ht="15">
      <c r="A331" s="34"/>
      <c r="B331" s="34"/>
      <c r="C331" s="34"/>
      <c r="D331" s="34"/>
      <c r="E331" s="34"/>
      <c r="F331" s="34"/>
      <c r="G331" s="57">
        <f ca="1">H323+H324+H325+H326+H327+SUM(H329:H330)</f>
        <v>21418.080000000002</v>
      </c>
      <c r="H331" s="57"/>
      <c r="I331" s="35"/>
      <c r="J331" s="57">
        <f ca="1">K323+K324+K325+K326+K327+SUM(K329:K330)</f>
        <v>25465.97</v>
      </c>
      <c r="K331" s="57"/>
      <c r="L331" s="36">
        <f ca="1">Source!U159</f>
        <v>3.3809999999999998</v>
      </c>
      <c r="O331">
        <f>G331</f>
        <v>21418.080000000002</v>
      </c>
      <c r="P331">
        <f>J331</f>
        <v>25465.97</v>
      </c>
      <c r="Q331">
        <f>L331</f>
        <v>3.3809999999999998</v>
      </c>
      <c r="W331">
        <f ca="1">IF(Source!BI159&lt;=1,H323+H324+H325+H326+H327,0)</f>
        <v>268.08</v>
      </c>
      <c r="X331">
        <f ca="1">IF(Source!BI159=2,H323+H324+H325+H326+H327,0)</f>
        <v>0</v>
      </c>
      <c r="Y331">
        <f ca="1">IF(Source!BI159=3,H323+H324+H325+H326+H327,0)</f>
        <v>0</v>
      </c>
      <c r="Z331">
        <f ca="1">IF(Source!BI159=4,H323+H324+H325+H326+H327,0)</f>
        <v>0</v>
      </c>
    </row>
    <row r="332" spans="1:26" ht="28.5">
      <c r="A332" s="23" t="str">
        <f ca="1">IF(Source!E165&lt;&gt;"",Source!E165,"")</f>
        <v>35</v>
      </c>
      <c r="B332" s="23" t="str">
        <f ca="1">IF(Source!F165&lt;&gt;"",Source!F165,"")</f>
        <v>п09-02-050-2</v>
      </c>
      <c r="C332" s="16" t="s">
        <v>700</v>
      </c>
      <c r="D332" s="25" t="str">
        <f ca="1">IF(Source!H165&lt;&gt;"",Source!H165,"")</f>
        <v>1 установка</v>
      </c>
      <c r="E332" s="25">
        <f ca="1">Source!I165</f>
        <v>3</v>
      </c>
      <c r="F332" s="26">
        <f ca="1">Source!AL165+Source!AM165+Source!AO165</f>
        <v>591.66</v>
      </c>
      <c r="G332" s="25"/>
      <c r="H332" s="27"/>
      <c r="I332" s="25" t="str">
        <f ca="1">IF(Source!BO165&lt;&gt;"",Source!BO165,"")</f>
        <v/>
      </c>
      <c r="J332" s="25"/>
      <c r="K332" s="27"/>
      <c r="L332" s="27"/>
      <c r="S332">
        <f ca="1">ROUND((Source!FX165/100)*((ROUND(Source!AF165*Source!I165,2)+ROUND(Source!AE165*Source!I165,2))),2)</f>
        <v>1153.74</v>
      </c>
      <c r="T332">
        <f ca="1">Source!X165</f>
        <v>38765.56</v>
      </c>
      <c r="U332">
        <f ca="1">ROUND((Source!FY165/100)*((ROUND(Source!AF165*Source!I165,2)+ROUND(Source!AE165*Source!I165,2))),2)</f>
        <v>709.99</v>
      </c>
      <c r="V332">
        <f ca="1">Source!Y165</f>
        <v>23855.73</v>
      </c>
    </row>
    <row r="333" spans="1:26" ht="14.25">
      <c r="A333" s="23"/>
      <c r="B333" s="23"/>
      <c r="C333" s="24" t="s">
        <v>35</v>
      </c>
      <c r="D333" s="25"/>
      <c r="E333" s="25"/>
      <c r="F333" s="26">
        <f ca="1">Source!AO165</f>
        <v>591.66</v>
      </c>
      <c r="G333" s="25" t="str">
        <f ca="1">IF(Source!DG165&lt;&gt;"",Source!DG165," ")</f>
        <v xml:space="preserve"> </v>
      </c>
      <c r="H333" s="27">
        <f ca="1">ROUND(Source!AF165*Source!I165,2)</f>
        <v>1774.98</v>
      </c>
      <c r="I333" s="25"/>
      <c r="J333" s="25">
        <f ca="1">IF(Source!BA165&lt;&gt;0,Source!BA165,1)</f>
        <v>33.6</v>
      </c>
      <c r="K333" s="27">
        <f ca="1">Source!S165</f>
        <v>59639.33</v>
      </c>
      <c r="L333" s="27"/>
      <c r="R333">
        <f>H333</f>
        <v>1774.98</v>
      </c>
    </row>
    <row r="334" spans="1:26" ht="14.25">
      <c r="A334" s="23"/>
      <c r="B334" s="23"/>
      <c r="C334" s="24" t="s">
        <v>39</v>
      </c>
      <c r="D334" s="25" t="s">
        <v>40</v>
      </c>
      <c r="E334" s="25">
        <f ca="1">Source!BZ165</f>
        <v>65</v>
      </c>
      <c r="F334" s="26"/>
      <c r="G334" s="25"/>
      <c r="H334" s="27">
        <f ca="1">SUM(S332:S336)</f>
        <v>1153.74</v>
      </c>
      <c r="I334" s="25"/>
      <c r="J334" s="24">
        <f ca="1">Source!AT165</f>
        <v>65</v>
      </c>
      <c r="K334" s="27">
        <f ca="1">SUM(T332:T336)</f>
        <v>38765.56</v>
      </c>
      <c r="L334" s="27"/>
    </row>
    <row r="335" spans="1:26" ht="14.25">
      <c r="A335" s="23"/>
      <c r="B335" s="23"/>
      <c r="C335" s="24" t="s">
        <v>41</v>
      </c>
      <c r="D335" s="25" t="s">
        <v>40</v>
      </c>
      <c r="E335" s="25">
        <f ca="1">Source!CA165</f>
        <v>40</v>
      </c>
      <c r="F335" s="26"/>
      <c r="G335" s="25"/>
      <c r="H335" s="27">
        <f ca="1">SUM(U332:U336)</f>
        <v>709.99</v>
      </c>
      <c r="I335" s="25"/>
      <c r="J335" s="24">
        <f ca="1">Source!AU165</f>
        <v>40</v>
      </c>
      <c r="K335" s="27">
        <f ca="1">SUM(V332:V336)</f>
        <v>23855.73</v>
      </c>
      <c r="L335" s="27"/>
    </row>
    <row r="336" spans="1:26" ht="14.25">
      <c r="A336" s="29"/>
      <c r="B336" s="29"/>
      <c r="C336" s="30" t="s">
        <v>42</v>
      </c>
      <c r="D336" s="31" t="s">
        <v>43</v>
      </c>
      <c r="E336" s="31">
        <f ca="1">Source!AQ165</f>
        <v>38</v>
      </c>
      <c r="F336" s="32"/>
      <c r="G336" s="31" t="str">
        <f ca="1">IF(Source!DI165&lt;&gt;"",Source!DI165," ")</f>
        <v xml:space="preserve"> </v>
      </c>
      <c r="H336" s="33"/>
      <c r="I336" s="31"/>
      <c r="J336" s="31"/>
      <c r="K336" s="33"/>
      <c r="L336" s="33">
        <f ca="1">Source!U165</f>
        <v>114</v>
      </c>
    </row>
    <row r="337" spans="1:26" ht="15">
      <c r="A337" s="34"/>
      <c r="B337" s="34"/>
      <c r="C337" s="34"/>
      <c r="D337" s="34"/>
      <c r="E337" s="34"/>
      <c r="F337" s="34"/>
      <c r="G337" s="57">
        <f ca="1">H333+H334+H335</f>
        <v>3638.71</v>
      </c>
      <c r="H337" s="57"/>
      <c r="I337" s="35"/>
      <c r="J337" s="57">
        <f ca="1">K333+K334+K335</f>
        <v>122260.62</v>
      </c>
      <c r="K337" s="57"/>
      <c r="L337" s="36">
        <f ca="1">Source!U165</f>
        <v>114</v>
      </c>
      <c r="O337">
        <f>G337</f>
        <v>3638.71</v>
      </c>
      <c r="P337">
        <f>J337</f>
        <v>122260.62</v>
      </c>
      <c r="Q337">
        <f>L337</f>
        <v>114</v>
      </c>
      <c r="W337">
        <f ca="1">IF(Source!BI165&lt;=1,H333+H334+H335,0)</f>
        <v>0</v>
      </c>
      <c r="X337">
        <f ca="1">IF(Source!BI165=2,H333+H334+H335,0)</f>
        <v>0</v>
      </c>
      <c r="Y337">
        <f ca="1">IF(Source!BI165=3,H333+H334+H335,0)</f>
        <v>0</v>
      </c>
      <c r="Z337">
        <f ca="1">IF(Source!BI165=4,H333+H334+H335,0)</f>
        <v>3638.71</v>
      </c>
    </row>
    <row r="339" spans="1:26" ht="15.75" customHeight="1">
      <c r="A339" s="56" t="str">
        <f ca="1">CONCATENATE("Итого по локальной смете: ",IF(Source!G167&lt;&gt;"Новая локальная смета",Source!G167,""))</f>
        <v>Итого по локальной смете: Ремонтные работы.</v>
      </c>
      <c r="B339" s="56"/>
      <c r="C339" s="56"/>
      <c r="D339" s="56"/>
      <c r="E339" s="56"/>
      <c r="F339" s="56"/>
      <c r="G339" s="57">
        <f ca="1">SUM(O33:O338)</f>
        <v>836323.96000000008</v>
      </c>
      <c r="H339" s="57"/>
      <c r="I339" s="35"/>
      <c r="J339" s="57">
        <f ca="1">SUM(P33:P338)</f>
        <v>1224836.5399999996</v>
      </c>
      <c r="K339" s="57"/>
      <c r="L339" s="36">
        <f ca="1">SUM(Q33:Q338)</f>
        <v>423.88566039999995</v>
      </c>
    </row>
    <row r="340" spans="1:26" ht="15">
      <c r="C340" s="44" t="s">
        <v>688</v>
      </c>
      <c r="J340" s="60">
        <f>J339</f>
        <v>1224836.5399999996</v>
      </c>
      <c r="K340" s="60"/>
    </row>
    <row r="341" spans="1:26" ht="15">
      <c r="C341" s="44" t="s">
        <v>689</v>
      </c>
      <c r="J341" s="60">
        <f>J340*0.2</f>
        <v>244967.30799999993</v>
      </c>
      <c r="K341" s="60"/>
    </row>
    <row r="342" spans="1:26" ht="15">
      <c r="C342" s="44" t="s">
        <v>690</v>
      </c>
      <c r="J342" s="60">
        <f>J340+J341</f>
        <v>1469803.8479999995</v>
      </c>
      <c r="K342" s="60"/>
    </row>
    <row r="345" spans="1:26" ht="15.75" customHeight="1">
      <c r="A345" s="37" t="s">
        <v>69</v>
      </c>
      <c r="B345" s="37"/>
      <c r="C345" s="38" t="s">
        <v>70</v>
      </c>
      <c r="D345" s="58" t="str">
        <f ca="1">IF(Source!AC12&lt;&gt;"",Source!AC12," ")</f>
        <v xml:space="preserve"> </v>
      </c>
      <c r="E345" s="58"/>
      <c r="F345" s="58"/>
      <c r="G345" s="58"/>
      <c r="H345" s="58"/>
      <c r="I345" s="59" t="str">
        <f ca="1">IF(Source!AB12&lt;&gt;"",Source!AB12," ")</f>
        <v xml:space="preserve"> </v>
      </c>
      <c r="J345" s="59"/>
      <c r="K345" s="59"/>
      <c r="L345" s="59"/>
    </row>
    <row r="346" spans="1:26" ht="15.75" customHeight="1">
      <c r="A346" s="15"/>
      <c r="B346" s="15"/>
      <c r="C346" s="38"/>
      <c r="D346" s="55" t="s">
        <v>71</v>
      </c>
      <c r="E346" s="55"/>
      <c r="F346" s="55"/>
      <c r="G346" s="55"/>
      <c r="H346" s="55"/>
      <c r="I346" s="15"/>
      <c r="J346" s="15"/>
      <c r="K346" s="15"/>
      <c r="L346" s="15"/>
    </row>
    <row r="347" spans="1:26" ht="14.25">
      <c r="A347" s="15"/>
      <c r="B347" s="15"/>
      <c r="C347" s="38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26" ht="15.75" customHeight="1">
      <c r="A348" s="37" t="s">
        <v>69</v>
      </c>
      <c r="B348" s="37"/>
      <c r="C348" s="38" t="s">
        <v>72</v>
      </c>
      <c r="D348" s="58" t="str">
        <f ca="1">IF(Source!AE12&lt;&gt;"",Source!AE12," ")</f>
        <v xml:space="preserve"> </v>
      </c>
      <c r="E348" s="58"/>
      <c r="F348" s="58"/>
      <c r="G348" s="58"/>
      <c r="H348" s="58"/>
      <c r="I348" s="59" t="str">
        <f ca="1">IF(Source!AD12&lt;&gt;"",Source!AD12," ")</f>
        <v xml:space="preserve"> </v>
      </c>
      <c r="J348" s="59"/>
      <c r="K348" s="59"/>
      <c r="L348" s="59"/>
    </row>
    <row r="349" spans="1:26" ht="15.75" customHeight="1">
      <c r="A349" s="15"/>
      <c r="B349" s="15"/>
      <c r="C349" s="15"/>
      <c r="D349" s="55" t="s">
        <v>71</v>
      </c>
      <c r="E349" s="55"/>
      <c r="F349" s="55"/>
      <c r="G349" s="55"/>
      <c r="H349" s="55"/>
      <c r="I349" s="15"/>
      <c r="J349" s="15"/>
      <c r="K349" s="15"/>
      <c r="L349" s="15"/>
    </row>
  </sheetData>
  <mergeCells count="117">
    <mergeCell ref="G4:L4"/>
    <mergeCell ref="B7:E7"/>
    <mergeCell ref="G7:L7"/>
    <mergeCell ref="B9:K9"/>
    <mergeCell ref="B6:E6"/>
    <mergeCell ref="G6:L6"/>
    <mergeCell ref="F12:G12"/>
    <mergeCell ref="B10:K10"/>
    <mergeCell ref="J1:M1"/>
    <mergeCell ref="J2:M2"/>
    <mergeCell ref="H12:L12"/>
    <mergeCell ref="B3:E3"/>
    <mergeCell ref="G3:L3"/>
    <mergeCell ref="B4:E4"/>
    <mergeCell ref="B19:K19"/>
    <mergeCell ref="A21:L21"/>
    <mergeCell ref="G26:H26"/>
    <mergeCell ref="I26:J26"/>
    <mergeCell ref="K26:L26"/>
    <mergeCell ref="I25:J25"/>
    <mergeCell ref="I24:J24"/>
    <mergeCell ref="C25:F25"/>
    <mergeCell ref="G25:H25"/>
    <mergeCell ref="B14:K14"/>
    <mergeCell ref="B16:K16"/>
    <mergeCell ref="G24:H24"/>
    <mergeCell ref="A29:L29"/>
    <mergeCell ref="G70:H70"/>
    <mergeCell ref="J70:K70"/>
    <mergeCell ref="C27:F27"/>
    <mergeCell ref="G53:H53"/>
    <mergeCell ref="K27:L27"/>
    <mergeCell ref="B18:K18"/>
    <mergeCell ref="J53:K53"/>
    <mergeCell ref="G81:H81"/>
    <mergeCell ref="J81:K81"/>
    <mergeCell ref="G61:H61"/>
    <mergeCell ref="J61:K61"/>
    <mergeCell ref="G101:H101"/>
    <mergeCell ref="J101:K101"/>
    <mergeCell ref="I27:J27"/>
    <mergeCell ref="K25:L25"/>
    <mergeCell ref="G42:H42"/>
    <mergeCell ref="J42:K42"/>
    <mergeCell ref="A33:L33"/>
    <mergeCell ref="C26:F26"/>
    <mergeCell ref="G27:H27"/>
    <mergeCell ref="G117:H117"/>
    <mergeCell ref="J117:K117"/>
    <mergeCell ref="G109:H109"/>
    <mergeCell ref="J109:K109"/>
    <mergeCell ref="G89:H89"/>
    <mergeCell ref="J89:K89"/>
    <mergeCell ref="G191:H191"/>
    <mergeCell ref="J191:K191"/>
    <mergeCell ref="J127:K127"/>
    <mergeCell ref="G144:H144"/>
    <mergeCell ref="J144:K144"/>
    <mergeCell ref="G156:H156"/>
    <mergeCell ref="G136:H136"/>
    <mergeCell ref="J136:K136"/>
    <mergeCell ref="G138:H138"/>
    <mergeCell ref="J138:K138"/>
    <mergeCell ref="G238:H238"/>
    <mergeCell ref="J238:K238"/>
    <mergeCell ref="J156:K156"/>
    <mergeCell ref="G127:H127"/>
    <mergeCell ref="G175:H175"/>
    <mergeCell ref="J175:K175"/>
    <mergeCell ref="G182:H182"/>
    <mergeCell ref="J182:K182"/>
    <mergeCell ref="G164:H164"/>
    <mergeCell ref="J164:K164"/>
    <mergeCell ref="G212:H212"/>
    <mergeCell ref="J212:K212"/>
    <mergeCell ref="G197:H197"/>
    <mergeCell ref="J197:K197"/>
    <mergeCell ref="G221:H221"/>
    <mergeCell ref="J221:K221"/>
    <mergeCell ref="G314:H314"/>
    <mergeCell ref="J314:K314"/>
    <mergeCell ref="G250:H250"/>
    <mergeCell ref="J250:K250"/>
    <mergeCell ref="G296:H296"/>
    <mergeCell ref="J296:K296"/>
    <mergeCell ref="G285:H285"/>
    <mergeCell ref="J285:K285"/>
    <mergeCell ref="G258:H258"/>
    <mergeCell ref="G303:H303"/>
    <mergeCell ref="J303:K303"/>
    <mergeCell ref="G206:H206"/>
    <mergeCell ref="J206:K206"/>
    <mergeCell ref="G231:H231"/>
    <mergeCell ref="J231:K231"/>
    <mergeCell ref="G278:H278"/>
    <mergeCell ref="J278:K278"/>
    <mergeCell ref="G269:H269"/>
    <mergeCell ref="J269:K269"/>
    <mergeCell ref="J258:K258"/>
    <mergeCell ref="G321:H321"/>
    <mergeCell ref="J321:K321"/>
    <mergeCell ref="D346:H346"/>
    <mergeCell ref="D348:H348"/>
    <mergeCell ref="I348:L348"/>
    <mergeCell ref="G331:H331"/>
    <mergeCell ref="J331:K331"/>
    <mergeCell ref="G337:H337"/>
    <mergeCell ref="J337:K337"/>
    <mergeCell ref="D349:H349"/>
    <mergeCell ref="A339:F339"/>
    <mergeCell ref="G339:H339"/>
    <mergeCell ref="J339:K339"/>
    <mergeCell ref="D345:H345"/>
    <mergeCell ref="I345:L345"/>
    <mergeCell ref="J340:K340"/>
    <mergeCell ref="J341:K341"/>
    <mergeCell ref="J342:K342"/>
  </mergeCells>
  <phoneticPr fontId="0" type="noConversion"/>
  <pageMargins left="0.39374999999999999" right="0.196527777777778" top="0.196527777777778" bottom="0.46180555555555602" header="0.51180555555555496" footer="0.196527777777778"/>
  <pageSetup paperSize="9" scale="53" firstPageNumber="0" orientation="portrait" horizontalDpi="300" verticalDpi="300" r:id="rId1"/>
  <headerFooter>
    <oddFooter>&amp;C&amp;"Times New Roman,Обычный"&amp;12Страница &amp;P&amp;R&amp;1#&amp;"Calibri"&amp;8&amp;K737373General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86"/>
  <sheetViews>
    <sheetView zoomScaleNormal="100" workbookViewId="0"/>
  </sheetViews>
  <sheetFormatPr defaultColWidth="9" defaultRowHeight="12.75"/>
  <sheetData>
    <row r="1" spans="1:133">
      <c r="A1">
        <v>0</v>
      </c>
      <c r="B1" t="s">
        <v>73</v>
      </c>
      <c r="D1" t="s">
        <v>74</v>
      </c>
      <c r="F1">
        <v>0</v>
      </c>
      <c r="G1">
        <v>0</v>
      </c>
      <c r="H1">
        <v>0</v>
      </c>
      <c r="I1" t="s">
        <v>75</v>
      </c>
      <c r="K1">
        <v>1</v>
      </c>
      <c r="L1">
        <v>40934</v>
      </c>
      <c r="M1">
        <v>419518318</v>
      </c>
      <c r="N1">
        <v>11</v>
      </c>
      <c r="O1">
        <v>3</v>
      </c>
      <c r="P1">
        <v>0</v>
      </c>
      <c r="Q1">
        <v>0</v>
      </c>
    </row>
    <row r="12" spans="1:133">
      <c r="A12">
        <v>1</v>
      </c>
      <c r="B12">
        <v>280</v>
      </c>
      <c r="C12">
        <v>0</v>
      </c>
      <c r="D12">
        <f>ROW(A197)</f>
        <v>197</v>
      </c>
      <c r="E12">
        <v>0</v>
      </c>
      <c r="F12" t="s">
        <v>76</v>
      </c>
      <c r="G12" t="s">
        <v>77</v>
      </c>
      <c r="I12">
        <v>0</v>
      </c>
      <c r="K12">
        <v>0</v>
      </c>
      <c r="L12">
        <v>0</v>
      </c>
      <c r="M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V12">
        <v>0</v>
      </c>
      <c r="BB12">
        <v>0</v>
      </c>
      <c r="BH12" t="s">
        <v>78</v>
      </c>
      <c r="BI12" t="s">
        <v>79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6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80</v>
      </c>
      <c r="BZ12" t="s">
        <v>81</v>
      </c>
      <c r="CA12" t="s">
        <v>82</v>
      </c>
      <c r="CB12" t="s">
        <v>82</v>
      </c>
      <c r="CC12" t="s">
        <v>82</v>
      </c>
      <c r="CD12" t="s">
        <v>82</v>
      </c>
      <c r="CE12" t="s">
        <v>83</v>
      </c>
      <c r="CF12">
        <v>0</v>
      </c>
      <c r="CG12">
        <v>0</v>
      </c>
      <c r="CH12">
        <v>8200</v>
      </c>
      <c r="CK12">
        <v>1</v>
      </c>
      <c r="EC12">
        <v>0</v>
      </c>
    </row>
    <row r="15" spans="1:133">
      <c r="A15">
        <v>15</v>
      </c>
      <c r="B15">
        <v>1</v>
      </c>
    </row>
    <row r="18" spans="1:245">
      <c r="A18">
        <v>52</v>
      </c>
      <c r="B18">
        <f t="shared" ref="B18:G18" si="0">B197</f>
        <v>280</v>
      </c>
      <c r="C18">
        <f t="shared" si="0"/>
        <v>1</v>
      </c>
      <c r="D18">
        <f t="shared" si="0"/>
        <v>12</v>
      </c>
      <c r="E18">
        <f t="shared" si="0"/>
        <v>0</v>
      </c>
      <c r="F18" t="str">
        <f t="shared" si="0"/>
        <v>1</v>
      </c>
      <c r="G18" t="str">
        <f t="shared" si="0"/>
        <v>Пушкино дом 4 к. 2</v>
      </c>
      <c r="O18">
        <f t="shared" ref="O18:AT18" si="1">O197</f>
        <v>828762.34</v>
      </c>
      <c r="P18">
        <f t="shared" si="1"/>
        <v>823252.97</v>
      </c>
      <c r="Q18">
        <f t="shared" si="1"/>
        <v>916.13</v>
      </c>
      <c r="R18">
        <f t="shared" si="1"/>
        <v>48.1</v>
      </c>
      <c r="S18">
        <f t="shared" si="1"/>
        <v>4593.24</v>
      </c>
      <c r="T18">
        <f t="shared" si="1"/>
        <v>0</v>
      </c>
      <c r="U18">
        <f t="shared" si="1"/>
        <v>423.88566039999995</v>
      </c>
      <c r="V18">
        <f t="shared" si="1"/>
        <v>4.5166249999999994</v>
      </c>
      <c r="W18">
        <f t="shared" si="1"/>
        <v>0</v>
      </c>
      <c r="X18">
        <f t="shared" si="1"/>
        <v>4170.74</v>
      </c>
      <c r="Y18">
        <f t="shared" si="1"/>
        <v>2690.07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1"/>
        <v>0</v>
      </c>
      <c r="AK18">
        <f t="shared" si="1"/>
        <v>0</v>
      </c>
      <c r="AL18">
        <f t="shared" si="1"/>
        <v>0</v>
      </c>
      <c r="AM18">
        <f t="shared" si="1"/>
        <v>0</v>
      </c>
      <c r="AN18">
        <f t="shared" si="1"/>
        <v>0</v>
      </c>
      <c r="AO18">
        <f t="shared" si="1"/>
        <v>0</v>
      </c>
      <c r="AP18">
        <f t="shared" si="1"/>
        <v>0</v>
      </c>
      <c r="AQ18">
        <f t="shared" si="1"/>
        <v>0</v>
      </c>
      <c r="AR18">
        <f t="shared" si="1"/>
        <v>835623.15</v>
      </c>
      <c r="AS18">
        <f t="shared" si="1"/>
        <v>718000.97</v>
      </c>
      <c r="AT18">
        <f t="shared" si="1"/>
        <v>113983.47</v>
      </c>
      <c r="AU18">
        <f t="shared" ref="AU18:BZ18" si="2">AU197</f>
        <v>3638.71</v>
      </c>
      <c r="AV18">
        <f t="shared" si="2"/>
        <v>823252.97</v>
      </c>
      <c r="AW18">
        <f t="shared" si="2"/>
        <v>823252.97</v>
      </c>
      <c r="AX18">
        <f t="shared" si="2"/>
        <v>0</v>
      </c>
      <c r="AY18">
        <f t="shared" si="2"/>
        <v>823252.97</v>
      </c>
      <c r="AZ18">
        <f t="shared" si="2"/>
        <v>0</v>
      </c>
      <c r="BA18">
        <f t="shared" si="2"/>
        <v>0</v>
      </c>
      <c r="BB18">
        <f t="shared" si="2"/>
        <v>0</v>
      </c>
      <c r="BC18">
        <f t="shared" si="2"/>
        <v>0</v>
      </c>
      <c r="BD18">
        <f t="shared" si="2"/>
        <v>0</v>
      </c>
      <c r="BE18">
        <f t="shared" si="2"/>
        <v>0</v>
      </c>
      <c r="BF18">
        <f t="shared" si="2"/>
        <v>0</v>
      </c>
      <c r="BG18">
        <f t="shared" si="2"/>
        <v>0</v>
      </c>
      <c r="BH18">
        <f t="shared" si="2"/>
        <v>0</v>
      </c>
      <c r="BI18">
        <f t="shared" si="2"/>
        <v>0</v>
      </c>
      <c r="BJ18">
        <f t="shared" si="2"/>
        <v>0</v>
      </c>
      <c r="BK18">
        <f t="shared" si="2"/>
        <v>0</v>
      </c>
      <c r="BL18">
        <f t="shared" si="2"/>
        <v>0</v>
      </c>
      <c r="BM18">
        <f t="shared" si="2"/>
        <v>0</v>
      </c>
      <c r="BN18">
        <f t="shared" si="2"/>
        <v>0</v>
      </c>
      <c r="BO18">
        <f t="shared" si="2"/>
        <v>0</v>
      </c>
      <c r="BP18">
        <f t="shared" si="2"/>
        <v>0</v>
      </c>
      <c r="BQ18">
        <f t="shared" si="2"/>
        <v>0</v>
      </c>
      <c r="BR18">
        <f t="shared" si="2"/>
        <v>0</v>
      </c>
      <c r="BS18">
        <f t="shared" si="2"/>
        <v>0</v>
      </c>
      <c r="BT18">
        <f t="shared" si="2"/>
        <v>0</v>
      </c>
      <c r="BU18">
        <f t="shared" si="2"/>
        <v>0</v>
      </c>
      <c r="BV18">
        <f t="shared" si="2"/>
        <v>0</v>
      </c>
      <c r="BW18">
        <f t="shared" si="2"/>
        <v>0</v>
      </c>
      <c r="BX18">
        <f t="shared" si="2"/>
        <v>0</v>
      </c>
      <c r="BY18">
        <f t="shared" si="2"/>
        <v>0</v>
      </c>
      <c r="BZ18">
        <f t="shared" si="2"/>
        <v>0</v>
      </c>
      <c r="CA18">
        <f t="shared" ref="CA18:DF18" si="3">CA197</f>
        <v>0</v>
      </c>
      <c r="CB18">
        <f t="shared" si="3"/>
        <v>0</v>
      </c>
      <c r="CC18">
        <f t="shared" si="3"/>
        <v>0</v>
      </c>
      <c r="CD18">
        <f t="shared" si="3"/>
        <v>0</v>
      </c>
      <c r="CE18">
        <f t="shared" si="3"/>
        <v>0</v>
      </c>
      <c r="CF18">
        <f t="shared" si="3"/>
        <v>0</v>
      </c>
      <c r="CG18">
        <f t="shared" si="3"/>
        <v>0</v>
      </c>
      <c r="CH18">
        <f t="shared" si="3"/>
        <v>0</v>
      </c>
      <c r="CI18">
        <f t="shared" si="3"/>
        <v>0</v>
      </c>
      <c r="CJ18">
        <f t="shared" si="3"/>
        <v>0</v>
      </c>
      <c r="CK18">
        <f t="shared" si="3"/>
        <v>0</v>
      </c>
      <c r="CL18">
        <f t="shared" si="3"/>
        <v>0</v>
      </c>
      <c r="CM18">
        <f t="shared" si="3"/>
        <v>0</v>
      </c>
      <c r="CN18">
        <f t="shared" si="3"/>
        <v>0</v>
      </c>
      <c r="CO18">
        <f t="shared" si="3"/>
        <v>0</v>
      </c>
      <c r="CP18">
        <f t="shared" si="3"/>
        <v>0</v>
      </c>
      <c r="CQ18">
        <f t="shared" si="3"/>
        <v>0</v>
      </c>
      <c r="CR18">
        <f t="shared" si="3"/>
        <v>0</v>
      </c>
      <c r="CS18">
        <f t="shared" si="3"/>
        <v>0</v>
      </c>
      <c r="CT18">
        <f t="shared" si="3"/>
        <v>0</v>
      </c>
      <c r="CU18">
        <f t="shared" si="3"/>
        <v>0</v>
      </c>
      <c r="CV18">
        <f t="shared" si="3"/>
        <v>0</v>
      </c>
      <c r="CW18">
        <f t="shared" si="3"/>
        <v>0</v>
      </c>
      <c r="CX18">
        <f t="shared" si="3"/>
        <v>0</v>
      </c>
      <c r="CY18">
        <f t="shared" si="3"/>
        <v>0</v>
      </c>
      <c r="CZ18">
        <f t="shared" si="3"/>
        <v>0</v>
      </c>
      <c r="DA18">
        <f t="shared" si="3"/>
        <v>0</v>
      </c>
      <c r="DB18">
        <f t="shared" si="3"/>
        <v>0</v>
      </c>
      <c r="DC18">
        <f t="shared" si="3"/>
        <v>0</v>
      </c>
      <c r="DD18">
        <f t="shared" si="3"/>
        <v>0</v>
      </c>
      <c r="DE18">
        <f t="shared" si="3"/>
        <v>0</v>
      </c>
      <c r="DF18">
        <f t="shared" si="3"/>
        <v>0</v>
      </c>
      <c r="DG18">
        <f t="shared" ref="DG18:EL18" si="4">DG197</f>
        <v>993698.72</v>
      </c>
      <c r="DH18">
        <f t="shared" si="4"/>
        <v>831518.9</v>
      </c>
      <c r="DI18">
        <f t="shared" si="4"/>
        <v>7847.58</v>
      </c>
      <c r="DJ18">
        <f t="shared" si="4"/>
        <v>1616.4</v>
      </c>
      <c r="DK18">
        <f t="shared" si="4"/>
        <v>154332.24</v>
      </c>
      <c r="DL18">
        <f t="shared" si="4"/>
        <v>0</v>
      </c>
      <c r="DM18">
        <f t="shared" si="4"/>
        <v>423.88566039999995</v>
      </c>
      <c r="DN18">
        <f t="shared" si="4"/>
        <v>4.5166249999999994</v>
      </c>
      <c r="DO18">
        <f t="shared" si="4"/>
        <v>0</v>
      </c>
      <c r="DP18">
        <f t="shared" si="4"/>
        <v>140137.06</v>
      </c>
      <c r="DQ18">
        <f t="shared" si="4"/>
        <v>90385.32</v>
      </c>
      <c r="DR18">
        <f t="shared" si="4"/>
        <v>0</v>
      </c>
      <c r="DS18">
        <f t="shared" si="4"/>
        <v>0</v>
      </c>
      <c r="DT18">
        <f t="shared" si="4"/>
        <v>0</v>
      </c>
      <c r="DU18">
        <f t="shared" si="4"/>
        <v>0</v>
      </c>
      <c r="DV18">
        <f t="shared" si="4"/>
        <v>0</v>
      </c>
      <c r="DW18">
        <f t="shared" si="4"/>
        <v>0</v>
      </c>
      <c r="DX18">
        <f t="shared" si="4"/>
        <v>0</v>
      </c>
      <c r="DY18">
        <f t="shared" si="4"/>
        <v>0</v>
      </c>
      <c r="DZ18">
        <f t="shared" si="4"/>
        <v>0</v>
      </c>
      <c r="EA18">
        <f t="shared" si="4"/>
        <v>0</v>
      </c>
      <c r="EB18">
        <f t="shared" si="4"/>
        <v>0</v>
      </c>
      <c r="EC18">
        <f t="shared" si="4"/>
        <v>0</v>
      </c>
      <c r="ED18">
        <f t="shared" si="4"/>
        <v>0</v>
      </c>
      <c r="EE18">
        <f t="shared" si="4"/>
        <v>0</v>
      </c>
      <c r="EF18">
        <f t="shared" si="4"/>
        <v>0</v>
      </c>
      <c r="EG18">
        <f t="shared" si="4"/>
        <v>0</v>
      </c>
      <c r="EH18">
        <f t="shared" si="4"/>
        <v>0</v>
      </c>
      <c r="EI18">
        <f t="shared" si="4"/>
        <v>0</v>
      </c>
      <c r="EJ18">
        <f t="shared" si="4"/>
        <v>1224221.1000000001</v>
      </c>
      <c r="EK18">
        <f t="shared" si="4"/>
        <v>977887.43</v>
      </c>
      <c r="EL18">
        <f t="shared" si="4"/>
        <v>124073.05</v>
      </c>
      <c r="EM18">
        <f t="shared" ref="EM18:FR18" si="5">EM197</f>
        <v>122260.62</v>
      </c>
      <c r="EN18">
        <f t="shared" si="5"/>
        <v>831518.9</v>
      </c>
      <c r="EO18">
        <f t="shared" si="5"/>
        <v>831518.9</v>
      </c>
      <c r="EP18">
        <f t="shared" si="5"/>
        <v>0</v>
      </c>
      <c r="EQ18">
        <f t="shared" si="5"/>
        <v>831518.9</v>
      </c>
      <c r="ER18">
        <f t="shared" si="5"/>
        <v>0</v>
      </c>
      <c r="ES18">
        <f t="shared" si="5"/>
        <v>0</v>
      </c>
      <c r="ET18">
        <f t="shared" si="5"/>
        <v>0</v>
      </c>
      <c r="EU18">
        <f t="shared" si="5"/>
        <v>0</v>
      </c>
      <c r="EV18">
        <f t="shared" si="5"/>
        <v>0</v>
      </c>
      <c r="EW18">
        <f t="shared" si="5"/>
        <v>0</v>
      </c>
      <c r="EX18">
        <f t="shared" si="5"/>
        <v>0</v>
      </c>
      <c r="EY18">
        <f t="shared" si="5"/>
        <v>0</v>
      </c>
      <c r="EZ18">
        <f t="shared" si="5"/>
        <v>0</v>
      </c>
      <c r="FA18">
        <f t="shared" si="5"/>
        <v>0</v>
      </c>
      <c r="FB18">
        <f t="shared" si="5"/>
        <v>0</v>
      </c>
      <c r="FC18">
        <f t="shared" si="5"/>
        <v>0</v>
      </c>
      <c r="FD18">
        <f t="shared" si="5"/>
        <v>0</v>
      </c>
      <c r="FE18">
        <f t="shared" si="5"/>
        <v>0</v>
      </c>
      <c r="FF18">
        <f t="shared" si="5"/>
        <v>0</v>
      </c>
      <c r="FG18">
        <f t="shared" si="5"/>
        <v>0</v>
      </c>
      <c r="FH18">
        <f t="shared" si="5"/>
        <v>0</v>
      </c>
      <c r="FI18">
        <f t="shared" si="5"/>
        <v>0</v>
      </c>
      <c r="FJ18">
        <f t="shared" si="5"/>
        <v>0</v>
      </c>
      <c r="FK18">
        <f t="shared" si="5"/>
        <v>0</v>
      </c>
      <c r="FL18">
        <f t="shared" si="5"/>
        <v>0</v>
      </c>
      <c r="FM18">
        <f t="shared" si="5"/>
        <v>0</v>
      </c>
      <c r="FN18">
        <f t="shared" si="5"/>
        <v>0</v>
      </c>
      <c r="FO18">
        <f t="shared" si="5"/>
        <v>0</v>
      </c>
      <c r="FP18">
        <f t="shared" si="5"/>
        <v>0</v>
      </c>
      <c r="FQ18">
        <f t="shared" si="5"/>
        <v>0</v>
      </c>
      <c r="FR18">
        <f t="shared" si="5"/>
        <v>0</v>
      </c>
      <c r="FS18">
        <f t="shared" ref="FS18:GX18" si="6">FS197</f>
        <v>0</v>
      </c>
      <c r="FT18">
        <f t="shared" si="6"/>
        <v>0</v>
      </c>
      <c r="FU18">
        <f t="shared" si="6"/>
        <v>0</v>
      </c>
      <c r="FV18">
        <f t="shared" si="6"/>
        <v>0</v>
      </c>
      <c r="FW18">
        <f t="shared" si="6"/>
        <v>0</v>
      </c>
      <c r="FX18">
        <f t="shared" si="6"/>
        <v>0</v>
      </c>
      <c r="FY18">
        <f t="shared" si="6"/>
        <v>0</v>
      </c>
      <c r="FZ18">
        <f t="shared" si="6"/>
        <v>0</v>
      </c>
      <c r="GA18">
        <f t="shared" si="6"/>
        <v>0</v>
      </c>
      <c r="GB18">
        <f t="shared" si="6"/>
        <v>0</v>
      </c>
      <c r="GC18">
        <f t="shared" si="6"/>
        <v>0</v>
      </c>
      <c r="GD18">
        <f t="shared" si="6"/>
        <v>0</v>
      </c>
      <c r="GE18">
        <f t="shared" si="6"/>
        <v>0</v>
      </c>
      <c r="GF18">
        <f t="shared" si="6"/>
        <v>0</v>
      </c>
      <c r="GG18">
        <f t="shared" si="6"/>
        <v>0</v>
      </c>
      <c r="GH18">
        <f t="shared" si="6"/>
        <v>0</v>
      </c>
      <c r="GI18">
        <f t="shared" si="6"/>
        <v>0</v>
      </c>
      <c r="GJ18">
        <f t="shared" si="6"/>
        <v>0</v>
      </c>
      <c r="GK18">
        <f t="shared" si="6"/>
        <v>0</v>
      </c>
      <c r="GL18">
        <f t="shared" si="6"/>
        <v>0</v>
      </c>
      <c r="GM18">
        <f t="shared" si="6"/>
        <v>0</v>
      </c>
      <c r="GN18">
        <f t="shared" si="6"/>
        <v>0</v>
      </c>
      <c r="GO18">
        <f t="shared" si="6"/>
        <v>0</v>
      </c>
      <c r="GP18">
        <f t="shared" si="6"/>
        <v>0</v>
      </c>
      <c r="GQ18">
        <f t="shared" si="6"/>
        <v>0</v>
      </c>
      <c r="GR18">
        <f t="shared" si="6"/>
        <v>0</v>
      </c>
      <c r="GS18">
        <f t="shared" si="6"/>
        <v>0</v>
      </c>
      <c r="GT18">
        <f t="shared" si="6"/>
        <v>0</v>
      </c>
      <c r="GU18">
        <f t="shared" si="6"/>
        <v>0</v>
      </c>
      <c r="GV18">
        <f t="shared" si="6"/>
        <v>0</v>
      </c>
      <c r="GW18">
        <f t="shared" si="6"/>
        <v>0</v>
      </c>
      <c r="GX18">
        <f t="shared" si="6"/>
        <v>0</v>
      </c>
    </row>
    <row r="20" spans="1:245">
      <c r="A20">
        <v>3</v>
      </c>
      <c r="B20">
        <v>1</v>
      </c>
      <c r="D20">
        <f>ROW(A167)</f>
        <v>167</v>
      </c>
      <c r="F20" t="s">
        <v>76</v>
      </c>
      <c r="G20" t="s">
        <v>84</v>
      </c>
      <c r="I20">
        <v>0</v>
      </c>
      <c r="K20">
        <v>-1</v>
      </c>
      <c r="S20">
        <v>0</v>
      </c>
      <c r="T20">
        <v>0</v>
      </c>
      <c r="V20">
        <v>0</v>
      </c>
      <c r="BX20">
        <v>0</v>
      </c>
      <c r="CF20">
        <v>0</v>
      </c>
      <c r="CG20">
        <v>0</v>
      </c>
    </row>
    <row r="22" spans="1:245">
      <c r="A22">
        <v>52</v>
      </c>
      <c r="B22">
        <f t="shared" ref="B22:G22" si="7">B167</f>
        <v>1</v>
      </c>
      <c r="C22">
        <f t="shared" si="7"/>
        <v>3</v>
      </c>
      <c r="D22">
        <f t="shared" si="7"/>
        <v>20</v>
      </c>
      <c r="E22">
        <f t="shared" si="7"/>
        <v>0</v>
      </c>
      <c r="F22" t="str">
        <f t="shared" si="7"/>
        <v>1</v>
      </c>
      <c r="G22" t="str">
        <f t="shared" si="7"/>
        <v>Ремонтные работы.</v>
      </c>
      <c r="O22">
        <f t="shared" ref="O22:AT22" si="8">O167</f>
        <v>828762.34</v>
      </c>
      <c r="P22">
        <f t="shared" si="8"/>
        <v>823252.97</v>
      </c>
      <c r="Q22">
        <f t="shared" si="8"/>
        <v>916.13</v>
      </c>
      <c r="R22">
        <f t="shared" si="8"/>
        <v>48.1</v>
      </c>
      <c r="S22">
        <f t="shared" si="8"/>
        <v>4593.24</v>
      </c>
      <c r="T22">
        <f t="shared" si="8"/>
        <v>0</v>
      </c>
      <c r="U22">
        <f t="shared" si="8"/>
        <v>423.88566039999995</v>
      </c>
      <c r="V22">
        <f t="shared" si="8"/>
        <v>4.5166249999999994</v>
      </c>
      <c r="W22">
        <f t="shared" si="8"/>
        <v>0</v>
      </c>
      <c r="X22">
        <f t="shared" si="8"/>
        <v>4170.74</v>
      </c>
      <c r="Y22">
        <f t="shared" si="8"/>
        <v>2690.07</v>
      </c>
      <c r="Z22">
        <f t="shared" si="8"/>
        <v>0</v>
      </c>
      <c r="AA22">
        <f t="shared" si="8"/>
        <v>0</v>
      </c>
      <c r="AB22">
        <f t="shared" si="8"/>
        <v>828762.34</v>
      </c>
      <c r="AC22">
        <f t="shared" si="8"/>
        <v>823252.97</v>
      </c>
      <c r="AD22">
        <f t="shared" si="8"/>
        <v>916.13</v>
      </c>
      <c r="AE22">
        <f t="shared" si="8"/>
        <v>48.1</v>
      </c>
      <c r="AF22">
        <f t="shared" si="8"/>
        <v>4593.24</v>
      </c>
      <c r="AG22">
        <f t="shared" si="8"/>
        <v>0</v>
      </c>
      <c r="AH22">
        <f t="shared" si="8"/>
        <v>423.88566039999995</v>
      </c>
      <c r="AI22">
        <f t="shared" si="8"/>
        <v>4.5166249999999994</v>
      </c>
      <c r="AJ22">
        <f t="shared" si="8"/>
        <v>0</v>
      </c>
      <c r="AK22">
        <f t="shared" si="8"/>
        <v>4170.74</v>
      </c>
      <c r="AL22">
        <f t="shared" si="8"/>
        <v>2690.07</v>
      </c>
      <c r="AM22">
        <f t="shared" si="8"/>
        <v>0</v>
      </c>
      <c r="AN22">
        <f t="shared" si="8"/>
        <v>0</v>
      </c>
      <c r="AO22">
        <f t="shared" si="8"/>
        <v>0</v>
      </c>
      <c r="AP22">
        <f t="shared" si="8"/>
        <v>0</v>
      </c>
      <c r="AQ22">
        <f t="shared" si="8"/>
        <v>0</v>
      </c>
      <c r="AR22">
        <f t="shared" si="8"/>
        <v>835623.15</v>
      </c>
      <c r="AS22">
        <f t="shared" si="8"/>
        <v>718000.97</v>
      </c>
      <c r="AT22">
        <f t="shared" si="8"/>
        <v>113983.47</v>
      </c>
      <c r="AU22">
        <f t="shared" ref="AU22:BZ22" si="9">AU167</f>
        <v>3638.71</v>
      </c>
      <c r="AV22">
        <f t="shared" si="9"/>
        <v>823252.97</v>
      </c>
      <c r="AW22">
        <f t="shared" si="9"/>
        <v>823252.97</v>
      </c>
      <c r="AX22">
        <f t="shared" si="9"/>
        <v>0</v>
      </c>
      <c r="AY22">
        <f t="shared" si="9"/>
        <v>823252.97</v>
      </c>
      <c r="AZ22">
        <f t="shared" si="9"/>
        <v>0</v>
      </c>
      <c r="BA22">
        <f t="shared" si="9"/>
        <v>0</v>
      </c>
      <c r="BB22">
        <f t="shared" si="9"/>
        <v>0</v>
      </c>
      <c r="BC22">
        <f t="shared" si="9"/>
        <v>0</v>
      </c>
      <c r="BD22">
        <f t="shared" si="9"/>
        <v>0</v>
      </c>
      <c r="BE22">
        <f t="shared" si="9"/>
        <v>0</v>
      </c>
      <c r="BF22">
        <f t="shared" si="9"/>
        <v>0</v>
      </c>
      <c r="BG22">
        <f t="shared" si="9"/>
        <v>0</v>
      </c>
      <c r="BH22">
        <f t="shared" si="9"/>
        <v>0</v>
      </c>
      <c r="BI22">
        <f t="shared" si="9"/>
        <v>0</v>
      </c>
      <c r="BJ22">
        <f t="shared" si="9"/>
        <v>0</v>
      </c>
      <c r="BK22">
        <f t="shared" si="9"/>
        <v>0</v>
      </c>
      <c r="BL22">
        <f t="shared" si="9"/>
        <v>0</v>
      </c>
      <c r="BM22">
        <f t="shared" si="9"/>
        <v>0</v>
      </c>
      <c r="BN22">
        <f t="shared" si="9"/>
        <v>0</v>
      </c>
      <c r="BO22">
        <f t="shared" si="9"/>
        <v>0</v>
      </c>
      <c r="BP22">
        <f t="shared" si="9"/>
        <v>0</v>
      </c>
      <c r="BQ22">
        <f t="shared" si="9"/>
        <v>0</v>
      </c>
      <c r="BR22">
        <f t="shared" si="9"/>
        <v>0</v>
      </c>
      <c r="BS22">
        <f t="shared" si="9"/>
        <v>0</v>
      </c>
      <c r="BT22">
        <f t="shared" si="9"/>
        <v>0</v>
      </c>
      <c r="BU22">
        <f t="shared" si="9"/>
        <v>0</v>
      </c>
      <c r="BV22">
        <f t="shared" si="9"/>
        <v>0</v>
      </c>
      <c r="BW22">
        <f t="shared" si="9"/>
        <v>0</v>
      </c>
      <c r="BX22">
        <f t="shared" si="9"/>
        <v>0</v>
      </c>
      <c r="BY22">
        <f t="shared" si="9"/>
        <v>0</v>
      </c>
      <c r="BZ22">
        <f t="shared" si="9"/>
        <v>0</v>
      </c>
      <c r="CA22">
        <f t="shared" ref="CA22:DF22" si="10">CA167</f>
        <v>835623.15</v>
      </c>
      <c r="CB22">
        <f t="shared" si="10"/>
        <v>718000.97</v>
      </c>
      <c r="CC22">
        <f t="shared" si="10"/>
        <v>113983.47</v>
      </c>
      <c r="CD22">
        <f t="shared" si="10"/>
        <v>3638.71</v>
      </c>
      <c r="CE22">
        <f t="shared" si="10"/>
        <v>823252.97</v>
      </c>
      <c r="CF22">
        <f t="shared" si="10"/>
        <v>823252.97</v>
      </c>
      <c r="CG22">
        <f t="shared" si="10"/>
        <v>0</v>
      </c>
      <c r="CH22">
        <f t="shared" si="10"/>
        <v>823252.97</v>
      </c>
      <c r="CI22">
        <f t="shared" si="10"/>
        <v>0</v>
      </c>
      <c r="CJ22">
        <f t="shared" si="10"/>
        <v>0</v>
      </c>
      <c r="CK22">
        <f t="shared" si="10"/>
        <v>0</v>
      </c>
      <c r="CL22">
        <f t="shared" si="10"/>
        <v>0</v>
      </c>
      <c r="CM22">
        <f t="shared" si="10"/>
        <v>0</v>
      </c>
      <c r="CN22">
        <f t="shared" si="10"/>
        <v>0</v>
      </c>
      <c r="CO22">
        <f t="shared" si="10"/>
        <v>0</v>
      </c>
      <c r="CP22">
        <f t="shared" si="10"/>
        <v>0</v>
      </c>
      <c r="CQ22">
        <f t="shared" si="10"/>
        <v>0</v>
      </c>
      <c r="CR22">
        <f t="shared" si="10"/>
        <v>0</v>
      </c>
      <c r="CS22">
        <f t="shared" si="10"/>
        <v>0</v>
      </c>
      <c r="CT22">
        <f t="shared" si="10"/>
        <v>0</v>
      </c>
      <c r="CU22">
        <f t="shared" si="10"/>
        <v>0</v>
      </c>
      <c r="CV22">
        <f t="shared" si="10"/>
        <v>0</v>
      </c>
      <c r="CW22">
        <f t="shared" si="10"/>
        <v>0</v>
      </c>
      <c r="CX22">
        <f t="shared" si="10"/>
        <v>0</v>
      </c>
      <c r="CY22">
        <f t="shared" si="10"/>
        <v>0</v>
      </c>
      <c r="CZ22">
        <f t="shared" si="10"/>
        <v>0</v>
      </c>
      <c r="DA22">
        <f t="shared" si="10"/>
        <v>0</v>
      </c>
      <c r="DB22">
        <f t="shared" si="10"/>
        <v>0</v>
      </c>
      <c r="DC22">
        <f t="shared" si="10"/>
        <v>0</v>
      </c>
      <c r="DD22">
        <f t="shared" si="10"/>
        <v>0</v>
      </c>
      <c r="DE22">
        <f t="shared" si="10"/>
        <v>0</v>
      </c>
      <c r="DF22">
        <f t="shared" si="10"/>
        <v>0</v>
      </c>
      <c r="DG22">
        <f t="shared" ref="DG22:EL22" si="11">DG167</f>
        <v>993698.72</v>
      </c>
      <c r="DH22">
        <f t="shared" si="11"/>
        <v>831518.9</v>
      </c>
      <c r="DI22">
        <f t="shared" si="11"/>
        <v>7847.58</v>
      </c>
      <c r="DJ22">
        <f t="shared" si="11"/>
        <v>1616.4</v>
      </c>
      <c r="DK22">
        <f t="shared" si="11"/>
        <v>154332.24</v>
      </c>
      <c r="DL22">
        <f t="shared" si="11"/>
        <v>0</v>
      </c>
      <c r="DM22">
        <f t="shared" si="11"/>
        <v>423.88566039999995</v>
      </c>
      <c r="DN22">
        <f t="shared" si="11"/>
        <v>4.5166249999999994</v>
      </c>
      <c r="DO22">
        <f t="shared" si="11"/>
        <v>0</v>
      </c>
      <c r="DP22">
        <f t="shared" si="11"/>
        <v>140137.06</v>
      </c>
      <c r="DQ22">
        <f t="shared" si="11"/>
        <v>90385.32</v>
      </c>
      <c r="DR22">
        <f t="shared" si="11"/>
        <v>0</v>
      </c>
      <c r="DS22">
        <f t="shared" si="11"/>
        <v>0</v>
      </c>
      <c r="DT22">
        <f t="shared" si="11"/>
        <v>993698.72</v>
      </c>
      <c r="DU22">
        <f t="shared" si="11"/>
        <v>831518.9</v>
      </c>
      <c r="DV22">
        <f t="shared" si="11"/>
        <v>7847.58</v>
      </c>
      <c r="DW22">
        <f t="shared" si="11"/>
        <v>1616.4</v>
      </c>
      <c r="DX22">
        <f t="shared" si="11"/>
        <v>154332.24</v>
      </c>
      <c r="DY22">
        <f t="shared" si="11"/>
        <v>0</v>
      </c>
      <c r="DZ22">
        <f t="shared" si="11"/>
        <v>423.88566039999995</v>
      </c>
      <c r="EA22">
        <f t="shared" si="11"/>
        <v>4.5166249999999994</v>
      </c>
      <c r="EB22">
        <f t="shared" si="11"/>
        <v>0</v>
      </c>
      <c r="EC22">
        <f t="shared" si="11"/>
        <v>140137.06</v>
      </c>
      <c r="ED22">
        <f t="shared" si="11"/>
        <v>90385.32</v>
      </c>
      <c r="EE22">
        <f t="shared" si="11"/>
        <v>0</v>
      </c>
      <c r="EF22">
        <f t="shared" si="11"/>
        <v>0</v>
      </c>
      <c r="EG22">
        <f t="shared" si="11"/>
        <v>0</v>
      </c>
      <c r="EH22">
        <f t="shared" si="11"/>
        <v>0</v>
      </c>
      <c r="EI22">
        <f t="shared" si="11"/>
        <v>0</v>
      </c>
      <c r="EJ22">
        <f t="shared" si="11"/>
        <v>1224221.1000000001</v>
      </c>
      <c r="EK22">
        <f t="shared" si="11"/>
        <v>977887.43</v>
      </c>
      <c r="EL22">
        <f t="shared" si="11"/>
        <v>124073.05</v>
      </c>
      <c r="EM22">
        <f t="shared" ref="EM22:FR22" si="12">EM167</f>
        <v>122260.62</v>
      </c>
      <c r="EN22">
        <f t="shared" si="12"/>
        <v>831518.9</v>
      </c>
      <c r="EO22">
        <f t="shared" si="12"/>
        <v>831518.9</v>
      </c>
      <c r="EP22">
        <f t="shared" si="12"/>
        <v>0</v>
      </c>
      <c r="EQ22">
        <f t="shared" si="12"/>
        <v>831518.9</v>
      </c>
      <c r="ER22">
        <f t="shared" si="12"/>
        <v>0</v>
      </c>
      <c r="ES22">
        <f t="shared" si="12"/>
        <v>0</v>
      </c>
      <c r="ET22">
        <f t="shared" si="12"/>
        <v>0</v>
      </c>
      <c r="EU22">
        <f t="shared" si="12"/>
        <v>0</v>
      </c>
      <c r="EV22">
        <f t="shared" si="12"/>
        <v>0</v>
      </c>
      <c r="EW22">
        <f t="shared" si="12"/>
        <v>0</v>
      </c>
      <c r="EX22">
        <f t="shared" si="12"/>
        <v>0</v>
      </c>
      <c r="EY22">
        <f t="shared" si="12"/>
        <v>0</v>
      </c>
      <c r="EZ22">
        <f t="shared" si="12"/>
        <v>0</v>
      </c>
      <c r="FA22">
        <f t="shared" si="12"/>
        <v>0</v>
      </c>
      <c r="FB22">
        <f t="shared" si="12"/>
        <v>0</v>
      </c>
      <c r="FC22">
        <f t="shared" si="12"/>
        <v>0</v>
      </c>
      <c r="FD22">
        <f t="shared" si="12"/>
        <v>0</v>
      </c>
      <c r="FE22">
        <f t="shared" si="12"/>
        <v>0</v>
      </c>
      <c r="FF22">
        <f t="shared" si="12"/>
        <v>0</v>
      </c>
      <c r="FG22">
        <f t="shared" si="12"/>
        <v>0</v>
      </c>
      <c r="FH22">
        <f t="shared" si="12"/>
        <v>0</v>
      </c>
      <c r="FI22">
        <f t="shared" si="12"/>
        <v>0</v>
      </c>
      <c r="FJ22">
        <f t="shared" si="12"/>
        <v>0</v>
      </c>
      <c r="FK22">
        <f t="shared" si="12"/>
        <v>0</v>
      </c>
      <c r="FL22">
        <f t="shared" si="12"/>
        <v>0</v>
      </c>
      <c r="FM22">
        <f t="shared" si="12"/>
        <v>0</v>
      </c>
      <c r="FN22">
        <f t="shared" si="12"/>
        <v>0</v>
      </c>
      <c r="FO22">
        <f t="shared" si="12"/>
        <v>0</v>
      </c>
      <c r="FP22">
        <f t="shared" si="12"/>
        <v>0</v>
      </c>
      <c r="FQ22">
        <f t="shared" si="12"/>
        <v>0</v>
      </c>
      <c r="FR22">
        <f t="shared" si="12"/>
        <v>0</v>
      </c>
      <c r="FS22">
        <f t="shared" ref="FS22:GX22" si="13">FS167</f>
        <v>1224221.1000000001</v>
      </c>
      <c r="FT22">
        <f t="shared" si="13"/>
        <v>977887.43</v>
      </c>
      <c r="FU22">
        <f t="shared" si="13"/>
        <v>124073.05</v>
      </c>
      <c r="FV22">
        <f t="shared" si="13"/>
        <v>122260.62</v>
      </c>
      <c r="FW22">
        <f t="shared" si="13"/>
        <v>831518.9</v>
      </c>
      <c r="FX22">
        <f t="shared" si="13"/>
        <v>831518.9</v>
      </c>
      <c r="FY22">
        <f t="shared" si="13"/>
        <v>0</v>
      </c>
      <c r="FZ22">
        <f t="shared" si="13"/>
        <v>831518.9</v>
      </c>
      <c r="GA22">
        <f t="shared" si="13"/>
        <v>0</v>
      </c>
      <c r="GB22">
        <f t="shared" si="13"/>
        <v>0</v>
      </c>
      <c r="GC22">
        <f t="shared" si="13"/>
        <v>0</v>
      </c>
      <c r="GD22">
        <f t="shared" si="13"/>
        <v>0</v>
      </c>
      <c r="GE22">
        <f t="shared" si="13"/>
        <v>0</v>
      </c>
      <c r="GF22">
        <f t="shared" si="13"/>
        <v>0</v>
      </c>
      <c r="GG22">
        <f t="shared" si="13"/>
        <v>0</v>
      </c>
      <c r="GH22">
        <f t="shared" si="13"/>
        <v>0</v>
      </c>
      <c r="GI22">
        <f t="shared" si="13"/>
        <v>0</v>
      </c>
      <c r="GJ22">
        <f t="shared" si="13"/>
        <v>0</v>
      </c>
      <c r="GK22">
        <f t="shared" si="13"/>
        <v>0</v>
      </c>
      <c r="GL22">
        <f t="shared" si="13"/>
        <v>0</v>
      </c>
      <c r="GM22">
        <f t="shared" si="13"/>
        <v>0</v>
      </c>
      <c r="GN22">
        <f t="shared" si="13"/>
        <v>0</v>
      </c>
      <c r="GO22">
        <f t="shared" si="13"/>
        <v>0</v>
      </c>
      <c r="GP22">
        <f t="shared" si="13"/>
        <v>0</v>
      </c>
      <c r="GQ22">
        <f t="shared" si="13"/>
        <v>0</v>
      </c>
      <c r="GR22">
        <f t="shared" si="13"/>
        <v>0</v>
      </c>
      <c r="GS22">
        <f t="shared" si="13"/>
        <v>0</v>
      </c>
      <c r="GT22">
        <f t="shared" si="13"/>
        <v>0</v>
      </c>
      <c r="GU22">
        <f t="shared" si="13"/>
        <v>0</v>
      </c>
      <c r="GV22">
        <f t="shared" si="13"/>
        <v>0</v>
      </c>
      <c r="GW22">
        <f t="shared" si="13"/>
        <v>0</v>
      </c>
      <c r="GX22">
        <f t="shared" si="13"/>
        <v>0</v>
      </c>
    </row>
    <row r="24" spans="1:245">
      <c r="A24">
        <v>17</v>
      </c>
      <c r="B24">
        <v>1</v>
      </c>
      <c r="C24">
        <f ca="1">ROW(SmtRes!A6)</f>
        <v>6</v>
      </c>
      <c r="D24">
        <f ca="1">ROW(EtalonRes!A7)</f>
        <v>7</v>
      </c>
      <c r="E24" t="s">
        <v>76</v>
      </c>
      <c r="F24" t="s">
        <v>85</v>
      </c>
      <c r="G24" t="s">
        <v>86</v>
      </c>
      <c r="H24" t="s">
        <v>87</v>
      </c>
      <c r="I24">
        <f>ROUND(40/100,9)</f>
        <v>0.4</v>
      </c>
      <c r="J24">
        <v>0</v>
      </c>
      <c r="O24">
        <f t="shared" ref="O24:O55" si="14">ROUND(CP24,2)</f>
        <v>286.8</v>
      </c>
      <c r="P24">
        <f t="shared" ref="P24:P55" si="15">ROUND(CQ24*I24,2)</f>
        <v>26.54</v>
      </c>
      <c r="Q24">
        <f t="shared" ref="Q24:Q55" si="16">ROUND(CR24*I24,2)</f>
        <v>6.37</v>
      </c>
      <c r="R24">
        <f t="shared" ref="R24:R55" si="17">ROUND(CS24*I24,2)</f>
        <v>1.4</v>
      </c>
      <c r="S24">
        <f t="shared" ref="S24:S55" si="18">ROUND(CT24*I24,2)</f>
        <v>253.89</v>
      </c>
      <c r="T24">
        <f t="shared" ref="T24:T55" si="19">ROUND(CU24*I24,2)</f>
        <v>0</v>
      </c>
      <c r="U24">
        <f t="shared" ref="U24:U55" si="20">CV24*I24</f>
        <v>30.552</v>
      </c>
      <c r="V24">
        <f t="shared" ref="V24:V55" si="21">CW24*I24</f>
        <v>0.10400000000000001</v>
      </c>
      <c r="W24">
        <f t="shared" ref="W24:W55" si="22">ROUND(CX24*I24,2)</f>
        <v>0</v>
      </c>
      <c r="X24">
        <f t="shared" ref="X24:X55" si="23">ROUND(CY24,2)</f>
        <v>188.91</v>
      </c>
      <c r="Y24">
        <f t="shared" ref="Y24:Y55" si="24">ROUND(CZ24,2)</f>
        <v>127.65</v>
      </c>
      <c r="AA24">
        <v>991675999</v>
      </c>
      <c r="AB24">
        <f t="shared" ref="AB24:AB55" si="25">ROUND((AC24+AD24+AF24),6)</f>
        <v>717.01</v>
      </c>
      <c r="AC24">
        <f t="shared" ref="AC24:AC55" si="26">ROUND((ES24),6)</f>
        <v>66.36</v>
      </c>
      <c r="AD24">
        <f>ROUND((((ET24)-(EU24))+AE24),6)</f>
        <v>15.93</v>
      </c>
      <c r="AE24">
        <f>ROUND((EU24),6)</f>
        <v>3.51</v>
      </c>
      <c r="AF24">
        <f>ROUND((EV24),6)</f>
        <v>634.72</v>
      </c>
      <c r="AG24">
        <f t="shared" ref="AG24:AG55" si="27">ROUND((AP24),6)</f>
        <v>0</v>
      </c>
      <c r="AH24">
        <f>(EW24)</f>
        <v>76.38</v>
      </c>
      <c r="AI24">
        <f>(EX24)</f>
        <v>0.26</v>
      </c>
      <c r="AJ24">
        <f t="shared" ref="AJ24:AJ55" si="28">(AS24)</f>
        <v>0</v>
      </c>
      <c r="AK24">
        <v>717.01</v>
      </c>
      <c r="AL24">
        <v>66.36</v>
      </c>
      <c r="AM24">
        <v>15.93</v>
      </c>
      <c r="AN24">
        <v>3.51</v>
      </c>
      <c r="AO24">
        <v>634.72</v>
      </c>
      <c r="AP24">
        <v>0</v>
      </c>
      <c r="AQ24">
        <v>76.38</v>
      </c>
      <c r="AR24">
        <v>0.26</v>
      </c>
      <c r="AS24">
        <v>0</v>
      </c>
      <c r="AT24">
        <v>74</v>
      </c>
      <c r="AU24">
        <v>50</v>
      </c>
      <c r="AV24">
        <v>1</v>
      </c>
      <c r="AW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88</v>
      </c>
      <c r="BM24">
        <v>65001</v>
      </c>
      <c r="BN24">
        <v>0</v>
      </c>
      <c r="BP24">
        <v>0</v>
      </c>
      <c r="BQ24">
        <v>6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74</v>
      </c>
      <c r="CA24">
        <v>50</v>
      </c>
      <c r="CE24">
        <v>0</v>
      </c>
      <c r="CF24">
        <v>0</v>
      </c>
      <c r="CG24">
        <v>0</v>
      </c>
      <c r="CM24">
        <v>0</v>
      </c>
      <c r="CO24">
        <v>0</v>
      </c>
      <c r="CP24">
        <f t="shared" ref="CP24:CP55" si="29">(P24+Q24+S24)</f>
        <v>286.79999999999995</v>
      </c>
      <c r="CQ24">
        <f t="shared" ref="CQ24:CQ55" si="30">AC24*BC24</f>
        <v>66.36</v>
      </c>
      <c r="CR24">
        <f t="shared" ref="CR24:CR55" si="31">AD24*BB24</f>
        <v>15.93</v>
      </c>
      <c r="CS24">
        <f t="shared" ref="CS24:CS55" si="32">AE24*BS24</f>
        <v>3.51</v>
      </c>
      <c r="CT24">
        <f t="shared" ref="CT24:CT55" si="33">AF24*BA24</f>
        <v>634.72</v>
      </c>
      <c r="CU24">
        <f t="shared" ref="CU24:CU55" si="34">AG24</f>
        <v>0</v>
      </c>
      <c r="CV24">
        <f t="shared" ref="CV24:CV55" si="35">AH24</f>
        <v>76.38</v>
      </c>
      <c r="CW24">
        <f t="shared" ref="CW24:CW55" si="36">AI24</f>
        <v>0.26</v>
      </c>
      <c r="CX24">
        <f t="shared" ref="CX24:CX55" si="37">AJ24</f>
        <v>0</v>
      </c>
      <c r="CY24">
        <f t="shared" ref="CY24:CY55" si="38">(((S24+R24)*AT24)/100)</f>
        <v>188.91459999999998</v>
      </c>
      <c r="CZ24">
        <f t="shared" ref="CZ24:CZ55" si="39">(((S24+R24)*AU24)/100)</f>
        <v>127.645</v>
      </c>
      <c r="DN24">
        <v>0</v>
      </c>
      <c r="DO24">
        <v>0</v>
      </c>
      <c r="DP24">
        <v>1</v>
      </c>
      <c r="DQ24">
        <v>1</v>
      </c>
      <c r="DU24">
        <v>1013</v>
      </c>
      <c r="DV24" t="s">
        <v>87</v>
      </c>
      <c r="DW24" t="s">
        <v>87</v>
      </c>
      <c r="DX24">
        <v>1</v>
      </c>
      <c r="EE24">
        <v>958035681</v>
      </c>
      <c r="EF24">
        <v>6</v>
      </c>
      <c r="EG24" t="s">
        <v>89</v>
      </c>
      <c r="EH24">
        <v>0</v>
      </c>
      <c r="EJ24">
        <v>1</v>
      </c>
      <c r="EK24">
        <v>65001</v>
      </c>
      <c r="EL24" t="s">
        <v>90</v>
      </c>
      <c r="EM24" t="s">
        <v>91</v>
      </c>
      <c r="EQ24">
        <v>0</v>
      </c>
      <c r="ER24">
        <v>717.01</v>
      </c>
      <c r="ES24">
        <v>66.36</v>
      </c>
      <c r="ET24">
        <v>15.93</v>
      </c>
      <c r="EU24">
        <v>3.51</v>
      </c>
      <c r="EV24">
        <v>634.72</v>
      </c>
      <c r="EW24">
        <v>76.38</v>
      </c>
      <c r="EX24">
        <v>0.26</v>
      </c>
      <c r="EY24">
        <v>0</v>
      </c>
      <c r="FQ24">
        <v>0</v>
      </c>
      <c r="FR24">
        <f t="shared" ref="FR24:FR55" si="40">ROUND(IF(AND(BH24=3,BI24=3),P24,0),2)</f>
        <v>0</v>
      </c>
      <c r="FS24">
        <v>0</v>
      </c>
      <c r="FX24">
        <v>74</v>
      </c>
      <c r="FY24">
        <v>50</v>
      </c>
      <c r="GD24">
        <v>1</v>
      </c>
      <c r="GF24">
        <v>626439145</v>
      </c>
      <c r="GG24">
        <v>2</v>
      </c>
      <c r="GH24">
        <v>1</v>
      </c>
      <c r="GI24">
        <v>-2</v>
      </c>
      <c r="GJ24">
        <v>0</v>
      </c>
      <c r="GK24">
        <v>0</v>
      </c>
      <c r="GL24">
        <f t="shared" ref="GL24:GL55" si="41">ROUND(IF(AND(BH24=3,BI24=3,FS24&lt;&gt;0),P24,0),2)</f>
        <v>0</v>
      </c>
      <c r="GM24">
        <f t="shared" ref="GM24:GM55" si="42">ROUND(O24+X24+Y24,2)+GX24</f>
        <v>603.36</v>
      </c>
      <c r="GN24">
        <f t="shared" ref="GN24:GN55" si="43">IF(OR(BI24=0,BI24=1),ROUND(O24+X24+Y24,2),0)</f>
        <v>603.36</v>
      </c>
      <c r="GO24">
        <f t="shared" ref="GO24:GO55" si="44">IF(BI24=2,ROUND(O24+X24+Y24,2),0)</f>
        <v>0</v>
      </c>
      <c r="GP24">
        <f t="shared" ref="GP24:GP55" si="45">IF(BI24=4,ROUND(O24+X24+Y24,2)+GX24,0)</f>
        <v>0</v>
      </c>
      <c r="GR24">
        <v>0</v>
      </c>
      <c r="GS24">
        <v>3</v>
      </c>
      <c r="GT24">
        <v>0</v>
      </c>
      <c r="GV24">
        <f t="shared" ref="GV24:GV55" si="46">ROUND((GT24),6)</f>
        <v>0</v>
      </c>
      <c r="GW24">
        <v>1</v>
      </c>
      <c r="GX24">
        <f t="shared" ref="GX24:GX55" si="47">ROUND(HC24*I24,2)</f>
        <v>0</v>
      </c>
      <c r="HA24">
        <v>0</v>
      </c>
      <c r="HB24">
        <v>0</v>
      </c>
      <c r="HC24">
        <f t="shared" ref="HC24:HC55" si="48">GV24*GW24</f>
        <v>0</v>
      </c>
      <c r="IK24">
        <v>0</v>
      </c>
    </row>
    <row r="25" spans="1:245">
      <c r="A25">
        <v>17</v>
      </c>
      <c r="B25">
        <v>1</v>
      </c>
      <c r="C25">
        <f ca="1">ROW(SmtRes!A12)</f>
        <v>12</v>
      </c>
      <c r="D25">
        <f ca="1">ROW(EtalonRes!A14)</f>
        <v>14</v>
      </c>
      <c r="E25" t="s">
        <v>76</v>
      </c>
      <c r="F25" t="s">
        <v>85</v>
      </c>
      <c r="G25" t="s">
        <v>86</v>
      </c>
      <c r="H25" t="s">
        <v>87</v>
      </c>
      <c r="I25">
        <f>ROUND(40/100,9)</f>
        <v>0.4</v>
      </c>
      <c r="J25">
        <v>0</v>
      </c>
      <c r="O25">
        <f t="shared" si="14"/>
        <v>8903.18</v>
      </c>
      <c r="P25">
        <f t="shared" si="15"/>
        <v>301.81</v>
      </c>
      <c r="Q25">
        <f t="shared" si="16"/>
        <v>70.73</v>
      </c>
      <c r="R25">
        <f t="shared" si="17"/>
        <v>47.17</v>
      </c>
      <c r="S25">
        <f t="shared" si="18"/>
        <v>8530.64</v>
      </c>
      <c r="T25">
        <f t="shared" si="19"/>
        <v>0</v>
      </c>
      <c r="U25">
        <f t="shared" si="20"/>
        <v>30.552</v>
      </c>
      <c r="V25">
        <f t="shared" si="21"/>
        <v>0.10400000000000001</v>
      </c>
      <c r="W25">
        <f t="shared" si="22"/>
        <v>0</v>
      </c>
      <c r="X25">
        <f t="shared" si="23"/>
        <v>6347.58</v>
      </c>
      <c r="Y25">
        <f t="shared" si="24"/>
        <v>4288.91</v>
      </c>
      <c r="AA25">
        <v>991676013</v>
      </c>
      <c r="AB25">
        <f t="shared" si="25"/>
        <v>717.01</v>
      </c>
      <c r="AC25">
        <f t="shared" si="26"/>
        <v>66.36</v>
      </c>
      <c r="AD25">
        <f>ROUND((((ET25)-(EU25))+AE25),6)</f>
        <v>15.93</v>
      </c>
      <c r="AE25">
        <f>ROUND((EU25),6)</f>
        <v>3.51</v>
      </c>
      <c r="AF25">
        <f>ROUND((EV25),6)</f>
        <v>634.72</v>
      </c>
      <c r="AG25">
        <f t="shared" si="27"/>
        <v>0</v>
      </c>
      <c r="AH25">
        <f>(EW25)</f>
        <v>76.38</v>
      </c>
      <c r="AI25">
        <f>(EX25)</f>
        <v>0.26</v>
      </c>
      <c r="AJ25">
        <f t="shared" si="28"/>
        <v>0</v>
      </c>
      <c r="AK25">
        <v>717.01</v>
      </c>
      <c r="AL25">
        <v>66.36</v>
      </c>
      <c r="AM25">
        <v>15.93</v>
      </c>
      <c r="AN25">
        <v>3.51</v>
      </c>
      <c r="AO25">
        <v>634.72</v>
      </c>
      <c r="AP25">
        <v>0</v>
      </c>
      <c r="AQ25">
        <v>76.38</v>
      </c>
      <c r="AR25">
        <v>0.26</v>
      </c>
      <c r="AS25">
        <v>0</v>
      </c>
      <c r="AT25">
        <v>74</v>
      </c>
      <c r="AU25">
        <v>50</v>
      </c>
      <c r="AV25">
        <v>1</v>
      </c>
      <c r="AW25">
        <v>1</v>
      </c>
      <c r="AZ25">
        <v>1</v>
      </c>
      <c r="BA25">
        <v>33.6</v>
      </c>
      <c r="BB25">
        <v>11.1</v>
      </c>
      <c r="BC25">
        <v>11.37</v>
      </c>
      <c r="BH25">
        <v>0</v>
      </c>
      <c r="BI25">
        <v>1</v>
      </c>
      <c r="BJ25" t="s">
        <v>88</v>
      </c>
      <c r="BM25">
        <v>65001</v>
      </c>
      <c r="BN25">
        <v>0</v>
      </c>
      <c r="BO25" t="s">
        <v>85</v>
      </c>
      <c r="BP25">
        <v>1</v>
      </c>
      <c r="BQ25">
        <v>6</v>
      </c>
      <c r="BR25">
        <v>0</v>
      </c>
      <c r="BS25">
        <v>33.6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74</v>
      </c>
      <c r="CA25">
        <v>50</v>
      </c>
      <c r="CE25">
        <v>0</v>
      </c>
      <c r="CF25">
        <v>0</v>
      </c>
      <c r="CG25">
        <v>0</v>
      </c>
      <c r="CM25">
        <v>0</v>
      </c>
      <c r="CO25">
        <v>0</v>
      </c>
      <c r="CP25">
        <f t="shared" si="29"/>
        <v>8903.18</v>
      </c>
      <c r="CQ25">
        <f t="shared" si="30"/>
        <v>754.51319999999998</v>
      </c>
      <c r="CR25">
        <f t="shared" si="31"/>
        <v>176.82299999999998</v>
      </c>
      <c r="CS25">
        <f t="shared" si="32"/>
        <v>117.93599999999999</v>
      </c>
      <c r="CT25">
        <f t="shared" si="33"/>
        <v>21326.592000000001</v>
      </c>
      <c r="CU25">
        <f t="shared" si="34"/>
        <v>0</v>
      </c>
      <c r="CV25">
        <f t="shared" si="35"/>
        <v>76.38</v>
      </c>
      <c r="CW25">
        <f t="shared" si="36"/>
        <v>0.26</v>
      </c>
      <c r="CX25">
        <f t="shared" si="37"/>
        <v>0</v>
      </c>
      <c r="CY25">
        <f t="shared" si="38"/>
        <v>6347.5793999999996</v>
      </c>
      <c r="CZ25">
        <f t="shared" si="39"/>
        <v>4288.9049999999997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87</v>
      </c>
      <c r="DW25" t="s">
        <v>87</v>
      </c>
      <c r="DX25">
        <v>1</v>
      </c>
      <c r="EE25">
        <v>958035681</v>
      </c>
      <c r="EF25">
        <v>6</v>
      </c>
      <c r="EG25" t="s">
        <v>89</v>
      </c>
      <c r="EH25">
        <v>0</v>
      </c>
      <c r="EJ25">
        <v>1</v>
      </c>
      <c r="EK25">
        <v>65001</v>
      </c>
      <c r="EL25" t="s">
        <v>90</v>
      </c>
      <c r="EM25" t="s">
        <v>91</v>
      </c>
      <c r="EQ25">
        <v>0</v>
      </c>
      <c r="ER25">
        <v>717.01</v>
      </c>
      <c r="ES25">
        <v>66.36</v>
      </c>
      <c r="ET25">
        <v>15.93</v>
      </c>
      <c r="EU25">
        <v>3.51</v>
      </c>
      <c r="EV25">
        <v>634.72</v>
      </c>
      <c r="EW25">
        <v>76.38</v>
      </c>
      <c r="EX25">
        <v>0.26</v>
      </c>
      <c r="EY25">
        <v>0</v>
      </c>
      <c r="FQ25">
        <v>0</v>
      </c>
      <c r="FR25">
        <f t="shared" si="40"/>
        <v>0</v>
      </c>
      <c r="FS25">
        <v>0</v>
      </c>
      <c r="FX25">
        <v>74</v>
      </c>
      <c r="FY25">
        <v>50</v>
      </c>
      <c r="GD25">
        <v>1</v>
      </c>
      <c r="GF25">
        <v>626439145</v>
      </c>
      <c r="GG25">
        <v>2</v>
      </c>
      <c r="GH25">
        <v>1</v>
      </c>
      <c r="GI25">
        <v>2</v>
      </c>
      <c r="GJ25">
        <v>0</v>
      </c>
      <c r="GK25">
        <v>0</v>
      </c>
      <c r="GL25">
        <f t="shared" si="41"/>
        <v>0</v>
      </c>
      <c r="GM25">
        <f t="shared" si="42"/>
        <v>19539.669999999998</v>
      </c>
      <c r="GN25">
        <f t="shared" si="43"/>
        <v>19539.669999999998</v>
      </c>
      <c r="GO25">
        <f t="shared" si="44"/>
        <v>0</v>
      </c>
      <c r="GP25">
        <f t="shared" si="45"/>
        <v>0</v>
      </c>
      <c r="GR25">
        <v>0</v>
      </c>
      <c r="GS25">
        <v>3</v>
      </c>
      <c r="GT25">
        <v>0</v>
      </c>
      <c r="GV25">
        <f t="shared" si="46"/>
        <v>0</v>
      </c>
      <c r="GW25">
        <v>1</v>
      </c>
      <c r="GX25">
        <f t="shared" si="47"/>
        <v>0</v>
      </c>
      <c r="HA25">
        <v>0</v>
      </c>
      <c r="HB25">
        <v>0</v>
      </c>
      <c r="HC25">
        <f t="shared" si="48"/>
        <v>0</v>
      </c>
      <c r="IK25">
        <v>0</v>
      </c>
    </row>
    <row r="26" spans="1:245">
      <c r="A26">
        <v>17</v>
      </c>
      <c r="B26">
        <v>1</v>
      </c>
      <c r="C26">
        <f ca="1">ROW(SmtRes!A26)</f>
        <v>26</v>
      </c>
      <c r="D26">
        <f ca="1">ROW(EtalonRes!A29)</f>
        <v>29</v>
      </c>
      <c r="E26" t="s">
        <v>92</v>
      </c>
      <c r="F26" t="s">
        <v>93</v>
      </c>
      <c r="G26" t="s">
        <v>94</v>
      </c>
      <c r="H26" t="s">
        <v>87</v>
      </c>
      <c r="I26">
        <f>ROUND(40/100,9)</f>
        <v>0.4</v>
      </c>
      <c r="J26">
        <v>0</v>
      </c>
      <c r="O26">
        <f t="shared" si="14"/>
        <v>4870.91</v>
      </c>
      <c r="P26">
        <f t="shared" si="15"/>
        <v>4447.7299999999996</v>
      </c>
      <c r="Q26">
        <f t="shared" si="16"/>
        <v>99.75</v>
      </c>
      <c r="R26">
        <f t="shared" si="17"/>
        <v>3.31</v>
      </c>
      <c r="S26">
        <f t="shared" si="18"/>
        <v>323.43</v>
      </c>
      <c r="T26">
        <f t="shared" si="19"/>
        <v>0</v>
      </c>
      <c r="U26">
        <f t="shared" si="20"/>
        <v>35.231400000000001</v>
      </c>
      <c r="V26">
        <f t="shared" si="21"/>
        <v>0.24500000000000002</v>
      </c>
      <c r="W26">
        <f t="shared" si="22"/>
        <v>0</v>
      </c>
      <c r="X26">
        <f t="shared" si="23"/>
        <v>418.23</v>
      </c>
      <c r="Y26">
        <f t="shared" si="24"/>
        <v>271.19</v>
      </c>
      <c r="AA26">
        <v>991675999</v>
      </c>
      <c r="AB26">
        <f t="shared" si="25"/>
        <v>12177.26</v>
      </c>
      <c r="AC26">
        <f t="shared" si="26"/>
        <v>11119.32</v>
      </c>
      <c r="AD26">
        <f>ROUND(((((ET26*1.25))-((EU26*1.25)))+AE26),6)</f>
        <v>249.375</v>
      </c>
      <c r="AE26">
        <f>ROUND(((EU26*1.25)),6)</f>
        <v>8.2750000000000004</v>
      </c>
      <c r="AF26">
        <f>ROUND(((EV26*1.15)),6)</f>
        <v>808.56500000000005</v>
      </c>
      <c r="AG26">
        <f t="shared" si="27"/>
        <v>0</v>
      </c>
      <c r="AH26">
        <f>((EW26*1.15))</f>
        <v>88.078499999999991</v>
      </c>
      <c r="AI26">
        <f>((EX26*1.25))</f>
        <v>0.61250000000000004</v>
      </c>
      <c r="AJ26">
        <f t="shared" si="28"/>
        <v>0</v>
      </c>
      <c r="AK26">
        <v>12021.92</v>
      </c>
      <c r="AL26">
        <v>11119.32</v>
      </c>
      <c r="AM26">
        <v>199.5</v>
      </c>
      <c r="AN26">
        <v>6.62</v>
      </c>
      <c r="AO26">
        <v>703.1</v>
      </c>
      <c r="AP26">
        <v>0</v>
      </c>
      <c r="AQ26">
        <v>76.59</v>
      </c>
      <c r="AR26">
        <v>0.49</v>
      </c>
      <c r="AS26">
        <v>0</v>
      </c>
      <c r="AT26">
        <v>128</v>
      </c>
      <c r="AU26">
        <v>83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95</v>
      </c>
      <c r="BM26">
        <v>16001</v>
      </c>
      <c r="BN26">
        <v>0</v>
      </c>
      <c r="BP26">
        <v>0</v>
      </c>
      <c r="BQ26">
        <v>2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128</v>
      </c>
      <c r="CA26">
        <v>83</v>
      </c>
      <c r="CE26">
        <v>0</v>
      </c>
      <c r="CF26">
        <v>0</v>
      </c>
      <c r="CG26">
        <v>0</v>
      </c>
      <c r="CM26">
        <v>0</v>
      </c>
      <c r="CN26" t="s">
        <v>96</v>
      </c>
      <c r="CO26">
        <v>0</v>
      </c>
      <c r="CP26">
        <f t="shared" si="29"/>
        <v>4870.91</v>
      </c>
      <c r="CQ26">
        <f t="shared" si="30"/>
        <v>11119.32</v>
      </c>
      <c r="CR26">
        <f t="shared" si="31"/>
        <v>249.375</v>
      </c>
      <c r="CS26">
        <f t="shared" si="32"/>
        <v>8.2750000000000004</v>
      </c>
      <c r="CT26">
        <f t="shared" si="33"/>
        <v>808.56500000000005</v>
      </c>
      <c r="CU26">
        <f t="shared" si="34"/>
        <v>0</v>
      </c>
      <c r="CV26">
        <f t="shared" si="35"/>
        <v>88.078499999999991</v>
      </c>
      <c r="CW26">
        <f t="shared" si="36"/>
        <v>0.61250000000000004</v>
      </c>
      <c r="CX26">
        <f t="shared" si="37"/>
        <v>0</v>
      </c>
      <c r="CY26">
        <f t="shared" si="38"/>
        <v>418.22720000000004</v>
      </c>
      <c r="CZ26">
        <f t="shared" si="39"/>
        <v>271.19420000000002</v>
      </c>
      <c r="DE26" t="s">
        <v>97</v>
      </c>
      <c r="DF26" t="s">
        <v>97</v>
      </c>
      <c r="DG26" t="s">
        <v>98</v>
      </c>
      <c r="DI26" t="s">
        <v>98</v>
      </c>
      <c r="DJ26" t="s">
        <v>97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87</v>
      </c>
      <c r="DW26" t="s">
        <v>87</v>
      </c>
      <c r="DX26">
        <v>1</v>
      </c>
      <c r="EE26">
        <v>958035609</v>
      </c>
      <c r="EF26">
        <v>2</v>
      </c>
      <c r="EG26" t="s">
        <v>99</v>
      </c>
      <c r="EH26">
        <v>0</v>
      </c>
      <c r="EJ26">
        <v>1</v>
      </c>
      <c r="EK26">
        <v>16001</v>
      </c>
      <c r="EL26" t="s">
        <v>100</v>
      </c>
      <c r="EM26" t="s">
        <v>101</v>
      </c>
      <c r="EO26" t="s">
        <v>102</v>
      </c>
      <c r="EQ26">
        <v>0</v>
      </c>
      <c r="ER26">
        <v>12021.92</v>
      </c>
      <c r="ES26">
        <v>11119.32</v>
      </c>
      <c r="ET26">
        <v>199.5</v>
      </c>
      <c r="EU26">
        <v>6.62</v>
      </c>
      <c r="EV26">
        <v>703.1</v>
      </c>
      <c r="EW26">
        <v>76.59</v>
      </c>
      <c r="EX26">
        <v>0.49</v>
      </c>
      <c r="EY26">
        <v>0</v>
      </c>
      <c r="FQ26">
        <v>0</v>
      </c>
      <c r="FR26">
        <f t="shared" si="40"/>
        <v>0</v>
      </c>
      <c r="FS26">
        <v>0</v>
      </c>
      <c r="FX26">
        <v>128</v>
      </c>
      <c r="FY26">
        <v>83</v>
      </c>
      <c r="GD26">
        <v>1</v>
      </c>
      <c r="GF26">
        <v>-1380603399</v>
      </c>
      <c r="GG26">
        <v>2</v>
      </c>
      <c r="GH26">
        <v>1</v>
      </c>
      <c r="GI26">
        <v>-2</v>
      </c>
      <c r="GJ26">
        <v>0</v>
      </c>
      <c r="GK26">
        <v>0</v>
      </c>
      <c r="GL26">
        <f t="shared" si="41"/>
        <v>0</v>
      </c>
      <c r="GM26">
        <f t="shared" si="42"/>
        <v>5560.33</v>
      </c>
      <c r="GN26">
        <f t="shared" si="43"/>
        <v>5560.33</v>
      </c>
      <c r="GO26">
        <f t="shared" si="44"/>
        <v>0</v>
      </c>
      <c r="GP26">
        <f t="shared" si="45"/>
        <v>0</v>
      </c>
      <c r="GR26">
        <v>0</v>
      </c>
      <c r="GS26">
        <v>3</v>
      </c>
      <c r="GT26">
        <v>0</v>
      </c>
      <c r="GV26">
        <f t="shared" si="46"/>
        <v>0</v>
      </c>
      <c r="GW26">
        <v>1</v>
      </c>
      <c r="GX26">
        <f t="shared" si="47"/>
        <v>0</v>
      </c>
      <c r="HA26">
        <v>0</v>
      </c>
      <c r="HB26">
        <v>0</v>
      </c>
      <c r="HC26">
        <f t="shared" si="48"/>
        <v>0</v>
      </c>
      <c r="IK26">
        <v>0</v>
      </c>
    </row>
    <row r="27" spans="1:245">
      <c r="A27">
        <v>17</v>
      </c>
      <c r="B27">
        <v>1</v>
      </c>
      <c r="C27">
        <f ca="1">ROW(SmtRes!A40)</f>
        <v>40</v>
      </c>
      <c r="D27">
        <f ca="1">ROW(EtalonRes!A44)</f>
        <v>44</v>
      </c>
      <c r="E27" t="s">
        <v>92</v>
      </c>
      <c r="F27" t="s">
        <v>93</v>
      </c>
      <c r="G27" t="s">
        <v>94</v>
      </c>
      <c r="H27" t="s">
        <v>87</v>
      </c>
      <c r="I27">
        <f>ROUND(40/100,9)</f>
        <v>0.4</v>
      </c>
      <c r="J27">
        <v>0</v>
      </c>
      <c r="O27">
        <f t="shared" si="14"/>
        <v>42020.62</v>
      </c>
      <c r="P27">
        <f t="shared" si="15"/>
        <v>30111.119999999999</v>
      </c>
      <c r="Q27">
        <f t="shared" si="16"/>
        <v>1042.3900000000001</v>
      </c>
      <c r="R27">
        <f t="shared" si="17"/>
        <v>111.22</v>
      </c>
      <c r="S27">
        <f t="shared" si="18"/>
        <v>10867.11</v>
      </c>
      <c r="T27">
        <f t="shared" si="19"/>
        <v>0</v>
      </c>
      <c r="U27">
        <f t="shared" si="20"/>
        <v>35.231400000000001</v>
      </c>
      <c r="V27">
        <f t="shared" si="21"/>
        <v>0.24500000000000002</v>
      </c>
      <c r="W27">
        <f t="shared" si="22"/>
        <v>0</v>
      </c>
      <c r="X27">
        <f t="shared" si="23"/>
        <v>14052.26</v>
      </c>
      <c r="Y27">
        <f t="shared" si="24"/>
        <v>9112.01</v>
      </c>
      <c r="AA27">
        <v>991676013</v>
      </c>
      <c r="AB27">
        <f t="shared" si="25"/>
        <v>12177.26</v>
      </c>
      <c r="AC27">
        <f t="shared" si="26"/>
        <v>11119.32</v>
      </c>
      <c r="AD27">
        <f>ROUND(((((ET27*1.25))-((EU27*1.25)))+AE27),6)</f>
        <v>249.375</v>
      </c>
      <c r="AE27">
        <f>ROUND(((EU27*1.25)),6)</f>
        <v>8.2750000000000004</v>
      </c>
      <c r="AF27">
        <f>ROUND(((EV27*1.15)),6)</f>
        <v>808.56500000000005</v>
      </c>
      <c r="AG27">
        <f t="shared" si="27"/>
        <v>0</v>
      </c>
      <c r="AH27">
        <f>((EW27*1.15))</f>
        <v>88.078499999999991</v>
      </c>
      <c r="AI27">
        <f>((EX27*1.25))</f>
        <v>0.61250000000000004</v>
      </c>
      <c r="AJ27">
        <f t="shared" si="28"/>
        <v>0</v>
      </c>
      <c r="AK27">
        <v>12021.92</v>
      </c>
      <c r="AL27">
        <v>11119.32</v>
      </c>
      <c r="AM27">
        <v>199.5</v>
      </c>
      <c r="AN27">
        <v>6.62</v>
      </c>
      <c r="AO27">
        <v>703.1</v>
      </c>
      <c r="AP27">
        <v>0</v>
      </c>
      <c r="AQ27">
        <v>76.59</v>
      </c>
      <c r="AR27">
        <v>0.49</v>
      </c>
      <c r="AS27">
        <v>0</v>
      </c>
      <c r="AT27">
        <v>128</v>
      </c>
      <c r="AU27">
        <v>83</v>
      </c>
      <c r="AV27">
        <v>1</v>
      </c>
      <c r="AW27">
        <v>1</v>
      </c>
      <c r="AZ27">
        <v>1</v>
      </c>
      <c r="BA27">
        <v>33.6</v>
      </c>
      <c r="BB27">
        <v>10.45</v>
      </c>
      <c r="BC27">
        <v>6.77</v>
      </c>
      <c r="BH27">
        <v>0</v>
      </c>
      <c r="BI27">
        <v>1</v>
      </c>
      <c r="BJ27" t="s">
        <v>95</v>
      </c>
      <c r="BM27">
        <v>16001</v>
      </c>
      <c r="BN27">
        <v>0</v>
      </c>
      <c r="BO27" t="s">
        <v>93</v>
      </c>
      <c r="BP27">
        <v>1</v>
      </c>
      <c r="BQ27">
        <v>2</v>
      </c>
      <c r="BR27">
        <v>0</v>
      </c>
      <c r="BS27">
        <v>33.6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128</v>
      </c>
      <c r="CA27">
        <v>83</v>
      </c>
      <c r="CE27">
        <v>0</v>
      </c>
      <c r="CF27">
        <v>0</v>
      </c>
      <c r="CG27">
        <v>0</v>
      </c>
      <c r="CM27">
        <v>0</v>
      </c>
      <c r="CN27" t="s">
        <v>96</v>
      </c>
      <c r="CO27">
        <v>0</v>
      </c>
      <c r="CP27">
        <f t="shared" si="29"/>
        <v>42020.619999999995</v>
      </c>
      <c r="CQ27">
        <f t="shared" si="30"/>
        <v>75277.796399999992</v>
      </c>
      <c r="CR27">
        <f t="shared" si="31"/>
        <v>2605.96875</v>
      </c>
      <c r="CS27">
        <f t="shared" si="32"/>
        <v>278.04000000000002</v>
      </c>
      <c r="CT27">
        <f t="shared" si="33"/>
        <v>27167.784000000003</v>
      </c>
      <c r="CU27">
        <f t="shared" si="34"/>
        <v>0</v>
      </c>
      <c r="CV27">
        <f t="shared" si="35"/>
        <v>88.078499999999991</v>
      </c>
      <c r="CW27">
        <f t="shared" si="36"/>
        <v>0.61250000000000004</v>
      </c>
      <c r="CX27">
        <f t="shared" si="37"/>
        <v>0</v>
      </c>
      <c r="CY27">
        <f t="shared" si="38"/>
        <v>14052.2624</v>
      </c>
      <c r="CZ27">
        <f t="shared" si="39"/>
        <v>9112.0138999999999</v>
      </c>
      <c r="DE27" t="s">
        <v>97</v>
      </c>
      <c r="DF27" t="s">
        <v>97</v>
      </c>
      <c r="DG27" t="s">
        <v>98</v>
      </c>
      <c r="DI27" t="s">
        <v>98</v>
      </c>
      <c r="DJ27" t="s">
        <v>97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87</v>
      </c>
      <c r="DW27" t="s">
        <v>87</v>
      </c>
      <c r="DX27">
        <v>1</v>
      </c>
      <c r="EE27">
        <v>958035609</v>
      </c>
      <c r="EF27">
        <v>2</v>
      </c>
      <c r="EG27" t="s">
        <v>99</v>
      </c>
      <c r="EH27">
        <v>0</v>
      </c>
      <c r="EJ27">
        <v>1</v>
      </c>
      <c r="EK27">
        <v>16001</v>
      </c>
      <c r="EL27" t="s">
        <v>100</v>
      </c>
      <c r="EM27" t="s">
        <v>101</v>
      </c>
      <c r="EO27" t="s">
        <v>102</v>
      </c>
      <c r="EQ27">
        <v>0</v>
      </c>
      <c r="ER27">
        <v>12021.92</v>
      </c>
      <c r="ES27">
        <v>11119.32</v>
      </c>
      <c r="ET27">
        <v>199.5</v>
      </c>
      <c r="EU27">
        <v>6.62</v>
      </c>
      <c r="EV27">
        <v>703.1</v>
      </c>
      <c r="EW27">
        <v>76.59</v>
      </c>
      <c r="EX27">
        <v>0.49</v>
      </c>
      <c r="EY27">
        <v>0</v>
      </c>
      <c r="FQ27">
        <v>0</v>
      </c>
      <c r="FR27">
        <f t="shared" si="40"/>
        <v>0</v>
      </c>
      <c r="FS27">
        <v>0</v>
      </c>
      <c r="FX27">
        <v>128</v>
      </c>
      <c r="FY27">
        <v>83</v>
      </c>
      <c r="GD27">
        <v>1</v>
      </c>
      <c r="GF27">
        <v>-1380603399</v>
      </c>
      <c r="GG27">
        <v>2</v>
      </c>
      <c r="GH27">
        <v>1</v>
      </c>
      <c r="GI27">
        <v>2</v>
      </c>
      <c r="GJ27">
        <v>0</v>
      </c>
      <c r="GK27">
        <v>0</v>
      </c>
      <c r="GL27">
        <f t="shared" si="41"/>
        <v>0</v>
      </c>
      <c r="GM27">
        <f t="shared" si="42"/>
        <v>65184.89</v>
      </c>
      <c r="GN27">
        <f t="shared" si="43"/>
        <v>65184.89</v>
      </c>
      <c r="GO27">
        <f t="shared" si="44"/>
        <v>0</v>
      </c>
      <c r="GP27">
        <f t="shared" si="45"/>
        <v>0</v>
      </c>
      <c r="GR27">
        <v>0</v>
      </c>
      <c r="GS27">
        <v>3</v>
      </c>
      <c r="GT27">
        <v>0</v>
      </c>
      <c r="GV27">
        <f t="shared" si="46"/>
        <v>0</v>
      </c>
      <c r="GW27">
        <v>1</v>
      </c>
      <c r="GX27">
        <f t="shared" si="47"/>
        <v>0</v>
      </c>
      <c r="HA27">
        <v>0</v>
      </c>
      <c r="HB27">
        <v>0</v>
      </c>
      <c r="HC27">
        <f t="shared" si="48"/>
        <v>0</v>
      </c>
      <c r="IK27">
        <v>0</v>
      </c>
    </row>
    <row r="28" spans="1:245">
      <c r="A28">
        <v>18</v>
      </c>
      <c r="B28">
        <v>1</v>
      </c>
      <c r="C28">
        <v>22</v>
      </c>
      <c r="E28" t="s">
        <v>103</v>
      </c>
      <c r="F28" t="s">
        <v>104</v>
      </c>
      <c r="G28" t="s">
        <v>105</v>
      </c>
      <c r="H28" t="s">
        <v>106</v>
      </c>
      <c r="I28">
        <f>I26*J28</f>
        <v>-40</v>
      </c>
      <c r="J28">
        <v>-100</v>
      </c>
      <c r="O28">
        <f t="shared" si="14"/>
        <v>-4389.6000000000004</v>
      </c>
      <c r="P28">
        <f t="shared" si="15"/>
        <v>-4389.6000000000004</v>
      </c>
      <c r="Q28">
        <f t="shared" si="16"/>
        <v>0</v>
      </c>
      <c r="R28">
        <f t="shared" si="17"/>
        <v>0</v>
      </c>
      <c r="S28">
        <f t="shared" si="18"/>
        <v>0</v>
      </c>
      <c r="T28">
        <f t="shared" si="19"/>
        <v>0</v>
      </c>
      <c r="U28">
        <f t="shared" si="20"/>
        <v>0</v>
      </c>
      <c r="V28">
        <f t="shared" si="21"/>
        <v>0</v>
      </c>
      <c r="W28">
        <f t="shared" si="22"/>
        <v>0</v>
      </c>
      <c r="X28">
        <f t="shared" si="23"/>
        <v>0</v>
      </c>
      <c r="Y28">
        <f t="shared" si="24"/>
        <v>0</v>
      </c>
      <c r="AA28">
        <v>991675999</v>
      </c>
      <c r="AB28">
        <f t="shared" si="25"/>
        <v>109.74</v>
      </c>
      <c r="AC28">
        <f t="shared" si="26"/>
        <v>109.74</v>
      </c>
      <c r="AD28">
        <f>ROUND((((ET28)-(EU28))+AE28),6)</f>
        <v>0</v>
      </c>
      <c r="AE28">
        <f t="shared" ref="AE28:AF31" si="49">ROUND((EU28),6)</f>
        <v>0</v>
      </c>
      <c r="AF28">
        <f t="shared" si="49"/>
        <v>0</v>
      </c>
      <c r="AG28">
        <f t="shared" si="27"/>
        <v>0</v>
      </c>
      <c r="AH28">
        <f t="shared" ref="AH28:AI31" si="50">(EW28)</f>
        <v>0</v>
      </c>
      <c r="AI28">
        <f t="shared" si="50"/>
        <v>0</v>
      </c>
      <c r="AJ28">
        <f t="shared" si="28"/>
        <v>0</v>
      </c>
      <c r="AK28">
        <v>109.74</v>
      </c>
      <c r="AL28">
        <v>109.74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128</v>
      </c>
      <c r="AU28">
        <v>83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3</v>
      </c>
      <c r="BI28">
        <v>1</v>
      </c>
      <c r="BJ28" t="s">
        <v>107</v>
      </c>
      <c r="BM28">
        <v>16001</v>
      </c>
      <c r="BN28">
        <v>0</v>
      </c>
      <c r="BP28">
        <v>0</v>
      </c>
      <c r="BQ28">
        <v>2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128</v>
      </c>
      <c r="CA28">
        <v>83</v>
      </c>
      <c r="CE28">
        <v>0</v>
      </c>
      <c r="CF28">
        <v>0</v>
      </c>
      <c r="CG28">
        <v>0</v>
      </c>
      <c r="CM28">
        <v>0</v>
      </c>
      <c r="CO28">
        <v>0</v>
      </c>
      <c r="CP28">
        <f t="shared" si="29"/>
        <v>-4389.6000000000004</v>
      </c>
      <c r="CQ28">
        <f t="shared" si="30"/>
        <v>109.74</v>
      </c>
      <c r="CR28">
        <f t="shared" si="31"/>
        <v>0</v>
      </c>
      <c r="CS28">
        <f t="shared" si="32"/>
        <v>0</v>
      </c>
      <c r="CT28">
        <f t="shared" si="33"/>
        <v>0</v>
      </c>
      <c r="CU28">
        <f t="shared" si="34"/>
        <v>0</v>
      </c>
      <c r="CV28">
        <f t="shared" si="35"/>
        <v>0</v>
      </c>
      <c r="CW28">
        <f t="shared" si="36"/>
        <v>0</v>
      </c>
      <c r="CX28">
        <f t="shared" si="37"/>
        <v>0</v>
      </c>
      <c r="CY28">
        <f t="shared" si="38"/>
        <v>0</v>
      </c>
      <c r="CZ28">
        <f t="shared" si="39"/>
        <v>0</v>
      </c>
      <c r="DN28">
        <v>0</v>
      </c>
      <c r="DO28">
        <v>0</v>
      </c>
      <c r="DP28">
        <v>1</v>
      </c>
      <c r="DQ28">
        <v>1</v>
      </c>
      <c r="DU28">
        <v>1003</v>
      </c>
      <c r="DV28" t="s">
        <v>106</v>
      </c>
      <c r="DW28" t="s">
        <v>106</v>
      </c>
      <c r="DX28">
        <v>1</v>
      </c>
      <c r="EE28">
        <v>958035609</v>
      </c>
      <c r="EF28">
        <v>2</v>
      </c>
      <c r="EG28" t="s">
        <v>99</v>
      </c>
      <c r="EH28">
        <v>0</v>
      </c>
      <c r="EJ28">
        <v>1</v>
      </c>
      <c r="EK28">
        <v>16001</v>
      </c>
      <c r="EL28" t="s">
        <v>100</v>
      </c>
      <c r="EM28" t="s">
        <v>101</v>
      </c>
      <c r="EQ28">
        <v>0</v>
      </c>
      <c r="ER28">
        <v>109.74</v>
      </c>
      <c r="ES28">
        <v>109.74</v>
      </c>
      <c r="ET28">
        <v>0</v>
      </c>
      <c r="EU28">
        <v>0</v>
      </c>
      <c r="EV28">
        <v>0</v>
      </c>
      <c r="EW28">
        <v>0</v>
      </c>
      <c r="EX28">
        <v>0</v>
      </c>
      <c r="FQ28">
        <v>0</v>
      </c>
      <c r="FR28">
        <f t="shared" si="40"/>
        <v>0</v>
      </c>
      <c r="FS28">
        <v>0</v>
      </c>
      <c r="FX28">
        <v>128</v>
      </c>
      <c r="FY28">
        <v>83</v>
      </c>
      <c r="GD28">
        <v>1</v>
      </c>
      <c r="GF28">
        <v>413758692</v>
      </c>
      <c r="GG28">
        <v>2</v>
      </c>
      <c r="GH28">
        <v>1</v>
      </c>
      <c r="GI28">
        <v>-2</v>
      </c>
      <c r="GJ28">
        <v>0</v>
      </c>
      <c r="GK28">
        <v>0</v>
      </c>
      <c r="GL28">
        <f t="shared" si="41"/>
        <v>0</v>
      </c>
      <c r="GM28">
        <f t="shared" si="42"/>
        <v>-4389.6000000000004</v>
      </c>
      <c r="GN28">
        <f t="shared" si="43"/>
        <v>-4389.6000000000004</v>
      </c>
      <c r="GO28">
        <f t="shared" si="44"/>
        <v>0</v>
      </c>
      <c r="GP28">
        <f t="shared" si="45"/>
        <v>0</v>
      </c>
      <c r="GR28">
        <v>0</v>
      </c>
      <c r="GS28">
        <v>3</v>
      </c>
      <c r="GT28">
        <v>0</v>
      </c>
      <c r="GV28">
        <f t="shared" si="46"/>
        <v>0</v>
      </c>
      <c r="GW28">
        <v>1</v>
      </c>
      <c r="GX28">
        <f t="shared" si="47"/>
        <v>0</v>
      </c>
      <c r="HA28">
        <v>0</v>
      </c>
      <c r="HB28">
        <v>0</v>
      </c>
      <c r="HC28">
        <f t="shared" si="48"/>
        <v>0</v>
      </c>
      <c r="IK28">
        <v>0</v>
      </c>
    </row>
    <row r="29" spans="1:245">
      <c r="A29">
        <v>18</v>
      </c>
      <c r="B29">
        <v>1</v>
      </c>
      <c r="C29">
        <v>36</v>
      </c>
      <c r="E29" t="s">
        <v>103</v>
      </c>
      <c r="F29" t="s">
        <v>104</v>
      </c>
      <c r="G29" t="s">
        <v>105</v>
      </c>
      <c r="H29" t="s">
        <v>106</v>
      </c>
      <c r="I29">
        <f>I27*J29</f>
        <v>-40</v>
      </c>
      <c r="J29">
        <v>-100</v>
      </c>
      <c r="O29">
        <f t="shared" si="14"/>
        <v>-29542.01</v>
      </c>
      <c r="P29">
        <f t="shared" si="15"/>
        <v>-29542.01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991676013</v>
      </c>
      <c r="AB29">
        <f t="shared" si="25"/>
        <v>109.74</v>
      </c>
      <c r="AC29">
        <f t="shared" si="26"/>
        <v>109.74</v>
      </c>
      <c r="AD29">
        <f>ROUND((((ET29)-(EU29))+AE29),6)</f>
        <v>0</v>
      </c>
      <c r="AE29">
        <f t="shared" si="49"/>
        <v>0</v>
      </c>
      <c r="AF29">
        <f t="shared" si="49"/>
        <v>0</v>
      </c>
      <c r="AG29">
        <f t="shared" si="27"/>
        <v>0</v>
      </c>
      <c r="AH29">
        <f t="shared" si="50"/>
        <v>0</v>
      </c>
      <c r="AI29">
        <f t="shared" si="50"/>
        <v>0</v>
      </c>
      <c r="AJ29">
        <f t="shared" si="28"/>
        <v>0</v>
      </c>
      <c r="AK29">
        <v>109.74</v>
      </c>
      <c r="AL29">
        <v>109.74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128</v>
      </c>
      <c r="AU29">
        <v>83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6.73</v>
      </c>
      <c r="BH29">
        <v>3</v>
      </c>
      <c r="BI29">
        <v>1</v>
      </c>
      <c r="BJ29" t="s">
        <v>107</v>
      </c>
      <c r="BM29">
        <v>16001</v>
      </c>
      <c r="BN29">
        <v>0</v>
      </c>
      <c r="BO29" t="s">
        <v>104</v>
      </c>
      <c r="BP29">
        <v>1</v>
      </c>
      <c r="BQ29">
        <v>2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128</v>
      </c>
      <c r="CA29">
        <v>83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29"/>
        <v>-29542.01</v>
      </c>
      <c r="CQ29">
        <f t="shared" si="30"/>
        <v>738.55020000000002</v>
      </c>
      <c r="CR29">
        <f t="shared" si="31"/>
        <v>0</v>
      </c>
      <c r="CS29">
        <f t="shared" si="32"/>
        <v>0</v>
      </c>
      <c r="CT29">
        <f t="shared" si="33"/>
        <v>0</v>
      </c>
      <c r="CU29">
        <f t="shared" si="34"/>
        <v>0</v>
      </c>
      <c r="CV29">
        <f t="shared" si="35"/>
        <v>0</v>
      </c>
      <c r="CW29">
        <f t="shared" si="36"/>
        <v>0</v>
      </c>
      <c r="CX29">
        <f t="shared" si="37"/>
        <v>0</v>
      </c>
      <c r="CY29">
        <f t="shared" si="38"/>
        <v>0</v>
      </c>
      <c r="CZ29">
        <f t="shared" si="39"/>
        <v>0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106</v>
      </c>
      <c r="DW29" t="s">
        <v>106</v>
      </c>
      <c r="DX29">
        <v>1</v>
      </c>
      <c r="EE29">
        <v>958035609</v>
      </c>
      <c r="EF29">
        <v>2</v>
      </c>
      <c r="EG29" t="s">
        <v>99</v>
      </c>
      <c r="EH29">
        <v>0</v>
      </c>
      <c r="EJ29">
        <v>1</v>
      </c>
      <c r="EK29">
        <v>16001</v>
      </c>
      <c r="EL29" t="s">
        <v>100</v>
      </c>
      <c r="EM29" t="s">
        <v>101</v>
      </c>
      <c r="EQ29">
        <v>0</v>
      </c>
      <c r="ER29">
        <v>109.74</v>
      </c>
      <c r="ES29">
        <v>109.74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 t="shared" si="40"/>
        <v>0</v>
      </c>
      <c r="FS29">
        <v>0</v>
      </c>
      <c r="FX29">
        <v>128</v>
      </c>
      <c r="FY29">
        <v>83</v>
      </c>
      <c r="GD29">
        <v>1</v>
      </c>
      <c r="GF29">
        <v>413758692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41"/>
        <v>0</v>
      </c>
      <c r="GM29">
        <f t="shared" si="42"/>
        <v>-29542.01</v>
      </c>
      <c r="GN29">
        <f t="shared" si="43"/>
        <v>-29542.01</v>
      </c>
      <c r="GO29">
        <f t="shared" si="44"/>
        <v>0</v>
      </c>
      <c r="GP29">
        <f t="shared" si="45"/>
        <v>0</v>
      </c>
      <c r="GR29">
        <v>0</v>
      </c>
      <c r="GS29">
        <v>3</v>
      </c>
      <c r="GT29">
        <v>0</v>
      </c>
      <c r="GV29">
        <f t="shared" si="46"/>
        <v>0</v>
      </c>
      <c r="GW29">
        <v>1</v>
      </c>
      <c r="GX29">
        <f t="shared" si="47"/>
        <v>0</v>
      </c>
      <c r="HA29">
        <v>0</v>
      </c>
      <c r="HB29">
        <v>0</v>
      </c>
      <c r="HC29">
        <f t="shared" si="48"/>
        <v>0</v>
      </c>
      <c r="IK29">
        <v>0</v>
      </c>
    </row>
    <row r="30" spans="1:245">
      <c r="A30">
        <v>18</v>
      </c>
      <c r="B30">
        <v>1</v>
      </c>
      <c r="C30">
        <v>26</v>
      </c>
      <c r="E30" t="s">
        <v>108</v>
      </c>
      <c r="F30" t="s">
        <v>109</v>
      </c>
      <c r="G30" t="s">
        <v>110</v>
      </c>
      <c r="H30" t="s">
        <v>106</v>
      </c>
      <c r="I30">
        <f>I26*J30</f>
        <v>40</v>
      </c>
      <c r="J30">
        <v>100</v>
      </c>
      <c r="O30">
        <f t="shared" si="14"/>
        <v>83400</v>
      </c>
      <c r="P30">
        <f t="shared" si="15"/>
        <v>83400</v>
      </c>
      <c r="Q30">
        <f t="shared" si="16"/>
        <v>0</v>
      </c>
      <c r="R30">
        <f t="shared" si="17"/>
        <v>0</v>
      </c>
      <c r="S30">
        <f t="shared" si="18"/>
        <v>0</v>
      </c>
      <c r="T30">
        <f t="shared" si="19"/>
        <v>0</v>
      </c>
      <c r="U30">
        <f t="shared" si="20"/>
        <v>0</v>
      </c>
      <c r="V30">
        <f t="shared" si="21"/>
        <v>0</v>
      </c>
      <c r="W30">
        <f t="shared" si="22"/>
        <v>0</v>
      </c>
      <c r="X30">
        <f t="shared" si="23"/>
        <v>0</v>
      </c>
      <c r="Y30">
        <f t="shared" si="24"/>
        <v>0</v>
      </c>
      <c r="AA30">
        <v>991675999</v>
      </c>
      <c r="AB30">
        <f t="shared" si="25"/>
        <v>2085</v>
      </c>
      <c r="AC30">
        <f t="shared" si="26"/>
        <v>2085</v>
      </c>
      <c r="AD30">
        <f>ROUND((((ET30)-(EU30))+AE30),6)</f>
        <v>0</v>
      </c>
      <c r="AE30">
        <f t="shared" si="49"/>
        <v>0</v>
      </c>
      <c r="AF30">
        <f t="shared" si="49"/>
        <v>0</v>
      </c>
      <c r="AG30">
        <f t="shared" si="27"/>
        <v>0</v>
      </c>
      <c r="AH30">
        <f t="shared" si="50"/>
        <v>0</v>
      </c>
      <c r="AI30">
        <f t="shared" si="50"/>
        <v>0</v>
      </c>
      <c r="AJ30">
        <f t="shared" si="28"/>
        <v>0</v>
      </c>
      <c r="AK30">
        <v>2085</v>
      </c>
      <c r="AL30">
        <v>2085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128</v>
      </c>
      <c r="AU30">
        <v>83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1</v>
      </c>
      <c r="BM30">
        <v>16001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128</v>
      </c>
      <c r="CA30">
        <v>83</v>
      </c>
      <c r="CE30">
        <v>0</v>
      </c>
      <c r="CF30">
        <v>0</v>
      </c>
      <c r="CG30">
        <v>0</v>
      </c>
      <c r="CM30">
        <v>0</v>
      </c>
      <c r="CO30">
        <v>0</v>
      </c>
      <c r="CP30">
        <f t="shared" si="29"/>
        <v>83400</v>
      </c>
      <c r="CQ30">
        <f t="shared" si="30"/>
        <v>2085</v>
      </c>
      <c r="CR30">
        <f t="shared" si="31"/>
        <v>0</v>
      </c>
      <c r="CS30">
        <f t="shared" si="32"/>
        <v>0</v>
      </c>
      <c r="CT30">
        <f t="shared" si="33"/>
        <v>0</v>
      </c>
      <c r="CU30">
        <f t="shared" si="34"/>
        <v>0</v>
      </c>
      <c r="CV30">
        <f t="shared" si="35"/>
        <v>0</v>
      </c>
      <c r="CW30">
        <f t="shared" si="36"/>
        <v>0</v>
      </c>
      <c r="CX30">
        <f t="shared" si="37"/>
        <v>0</v>
      </c>
      <c r="CY30">
        <f t="shared" si="38"/>
        <v>0</v>
      </c>
      <c r="CZ30">
        <f t="shared" si="39"/>
        <v>0</v>
      </c>
      <c r="DN30">
        <v>0</v>
      </c>
      <c r="DO30">
        <v>0</v>
      </c>
      <c r="DP30">
        <v>1</v>
      </c>
      <c r="DQ30">
        <v>1</v>
      </c>
      <c r="DU30">
        <v>1003</v>
      </c>
      <c r="DV30" t="s">
        <v>106</v>
      </c>
      <c r="DW30" t="s">
        <v>106</v>
      </c>
      <c r="DX30">
        <v>1</v>
      </c>
      <c r="EE30">
        <v>958035609</v>
      </c>
      <c r="EF30">
        <v>2</v>
      </c>
      <c r="EG30" t="s">
        <v>99</v>
      </c>
      <c r="EH30">
        <v>0</v>
      </c>
      <c r="EJ30">
        <v>1</v>
      </c>
      <c r="EK30">
        <v>16001</v>
      </c>
      <c r="EL30" t="s">
        <v>100</v>
      </c>
      <c r="EM30" t="s">
        <v>101</v>
      </c>
      <c r="EQ30">
        <v>0</v>
      </c>
      <c r="ER30">
        <v>0</v>
      </c>
      <c r="ES30">
        <v>2085</v>
      </c>
      <c r="ET30">
        <v>0</v>
      </c>
      <c r="EU30">
        <v>0</v>
      </c>
      <c r="EV30">
        <v>0</v>
      </c>
      <c r="EW30">
        <v>0</v>
      </c>
      <c r="EX30">
        <v>0</v>
      </c>
      <c r="FQ30">
        <v>0</v>
      </c>
      <c r="FR30">
        <f t="shared" si="40"/>
        <v>0</v>
      </c>
      <c r="FS30">
        <v>0</v>
      </c>
      <c r="FX30">
        <v>128</v>
      </c>
      <c r="FY30">
        <v>83</v>
      </c>
      <c r="GA30" t="s">
        <v>111</v>
      </c>
      <c r="GD30">
        <v>1</v>
      </c>
      <c r="GF30">
        <v>763606175</v>
      </c>
      <c r="GG30">
        <v>2</v>
      </c>
      <c r="GH30">
        <v>4</v>
      </c>
      <c r="GI30">
        <v>-2</v>
      </c>
      <c r="GJ30">
        <v>0</v>
      </c>
      <c r="GK30">
        <v>0</v>
      </c>
      <c r="GL30">
        <f t="shared" si="41"/>
        <v>0</v>
      </c>
      <c r="GM30">
        <f t="shared" si="42"/>
        <v>83400</v>
      </c>
      <c r="GN30">
        <f t="shared" si="43"/>
        <v>83400</v>
      </c>
      <c r="GO30">
        <f t="shared" si="44"/>
        <v>0</v>
      </c>
      <c r="GP30">
        <f t="shared" si="45"/>
        <v>0</v>
      </c>
      <c r="GR30">
        <v>0</v>
      </c>
      <c r="GS30">
        <v>2</v>
      </c>
      <c r="GT30">
        <v>0</v>
      </c>
      <c r="GV30">
        <f t="shared" si="46"/>
        <v>0</v>
      </c>
      <c r="GW30">
        <v>1</v>
      </c>
      <c r="GX30">
        <f t="shared" si="47"/>
        <v>0</v>
      </c>
      <c r="HA30">
        <v>0</v>
      </c>
      <c r="HB30">
        <v>0</v>
      </c>
      <c r="HC30">
        <f t="shared" si="48"/>
        <v>0</v>
      </c>
      <c r="HE30" t="s">
        <v>112</v>
      </c>
      <c r="HF30" t="s">
        <v>112</v>
      </c>
      <c r="IK30">
        <v>0</v>
      </c>
    </row>
    <row r="31" spans="1:245">
      <c r="A31">
        <v>18</v>
      </c>
      <c r="B31">
        <v>1</v>
      </c>
      <c r="C31">
        <v>40</v>
      </c>
      <c r="E31" t="s">
        <v>108</v>
      </c>
      <c r="F31" t="s">
        <v>109</v>
      </c>
      <c r="G31" t="s">
        <v>110</v>
      </c>
      <c r="H31" t="s">
        <v>106</v>
      </c>
      <c r="I31">
        <f>I27*J31</f>
        <v>40</v>
      </c>
      <c r="J31">
        <v>100</v>
      </c>
      <c r="O31">
        <f t="shared" si="14"/>
        <v>83400</v>
      </c>
      <c r="P31">
        <f t="shared" si="15"/>
        <v>83400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991676013</v>
      </c>
      <c r="AB31">
        <f t="shared" si="25"/>
        <v>2085</v>
      </c>
      <c r="AC31">
        <f t="shared" si="26"/>
        <v>2085</v>
      </c>
      <c r="AD31">
        <f>ROUND((((ET31)-(EU31))+AE31),6)</f>
        <v>0</v>
      </c>
      <c r="AE31">
        <f t="shared" si="49"/>
        <v>0</v>
      </c>
      <c r="AF31">
        <f t="shared" si="49"/>
        <v>0</v>
      </c>
      <c r="AG31">
        <f t="shared" si="27"/>
        <v>0</v>
      </c>
      <c r="AH31">
        <f t="shared" si="50"/>
        <v>0</v>
      </c>
      <c r="AI31">
        <f t="shared" si="50"/>
        <v>0</v>
      </c>
      <c r="AJ31">
        <f t="shared" si="28"/>
        <v>0</v>
      </c>
      <c r="AK31">
        <v>2085</v>
      </c>
      <c r="AL31">
        <v>2085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128</v>
      </c>
      <c r="AU31">
        <v>83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1</v>
      </c>
      <c r="BM31">
        <v>16001</v>
      </c>
      <c r="BN31">
        <v>0</v>
      </c>
      <c r="BP31">
        <v>0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128</v>
      </c>
      <c r="CA31">
        <v>83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29"/>
        <v>83400</v>
      </c>
      <c r="CQ31">
        <f t="shared" si="30"/>
        <v>2085</v>
      </c>
      <c r="CR31">
        <f t="shared" si="31"/>
        <v>0</v>
      </c>
      <c r="CS31">
        <f t="shared" si="32"/>
        <v>0</v>
      </c>
      <c r="CT31">
        <f t="shared" si="33"/>
        <v>0</v>
      </c>
      <c r="CU31">
        <f t="shared" si="34"/>
        <v>0</v>
      </c>
      <c r="CV31">
        <f t="shared" si="35"/>
        <v>0</v>
      </c>
      <c r="CW31">
        <f t="shared" si="36"/>
        <v>0</v>
      </c>
      <c r="CX31">
        <f t="shared" si="37"/>
        <v>0</v>
      </c>
      <c r="CY31">
        <f t="shared" si="38"/>
        <v>0</v>
      </c>
      <c r="CZ31">
        <f t="shared" si="39"/>
        <v>0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106</v>
      </c>
      <c r="DW31" t="s">
        <v>106</v>
      </c>
      <c r="DX31">
        <v>1</v>
      </c>
      <c r="EE31">
        <v>958035609</v>
      </c>
      <c r="EF31">
        <v>2</v>
      </c>
      <c r="EG31" t="s">
        <v>99</v>
      </c>
      <c r="EH31">
        <v>0</v>
      </c>
      <c r="EJ31">
        <v>1</v>
      </c>
      <c r="EK31">
        <v>16001</v>
      </c>
      <c r="EL31" t="s">
        <v>100</v>
      </c>
      <c r="EM31" t="s">
        <v>101</v>
      </c>
      <c r="EQ31">
        <v>0</v>
      </c>
      <c r="ER31">
        <v>2085</v>
      </c>
      <c r="ES31">
        <v>2085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1</v>
      </c>
      <c r="FD31">
        <v>18</v>
      </c>
      <c r="FF31">
        <v>2502</v>
      </c>
      <c r="FQ31">
        <v>0</v>
      </c>
      <c r="FR31">
        <f t="shared" si="40"/>
        <v>0</v>
      </c>
      <c r="FS31">
        <v>0</v>
      </c>
      <c r="FX31">
        <v>128</v>
      </c>
      <c r="FY31">
        <v>83</v>
      </c>
      <c r="GA31" t="s">
        <v>111</v>
      </c>
      <c r="GD31">
        <v>1</v>
      </c>
      <c r="GF31">
        <v>763606175</v>
      </c>
      <c r="GG31">
        <v>2</v>
      </c>
      <c r="GH31">
        <v>3</v>
      </c>
      <c r="GI31">
        <v>-2</v>
      </c>
      <c r="GJ31">
        <v>0</v>
      </c>
      <c r="GK31">
        <v>0</v>
      </c>
      <c r="GL31">
        <f t="shared" si="41"/>
        <v>0</v>
      </c>
      <c r="GM31">
        <f t="shared" si="42"/>
        <v>83400</v>
      </c>
      <c r="GN31">
        <f t="shared" si="43"/>
        <v>83400</v>
      </c>
      <c r="GO31">
        <f t="shared" si="44"/>
        <v>0</v>
      </c>
      <c r="GP31">
        <f t="shared" si="45"/>
        <v>0</v>
      </c>
      <c r="GR31">
        <v>1</v>
      </c>
      <c r="GS31">
        <v>1</v>
      </c>
      <c r="GT31">
        <v>0</v>
      </c>
      <c r="GV31">
        <f t="shared" si="46"/>
        <v>0</v>
      </c>
      <c r="GW31">
        <v>1</v>
      </c>
      <c r="GX31">
        <f t="shared" si="47"/>
        <v>0</v>
      </c>
      <c r="HA31">
        <v>0</v>
      </c>
      <c r="HB31">
        <v>0</v>
      </c>
      <c r="HC31">
        <f t="shared" si="48"/>
        <v>0</v>
      </c>
      <c r="HE31" t="s">
        <v>112</v>
      </c>
      <c r="HF31" t="s">
        <v>112</v>
      </c>
      <c r="IK31">
        <v>0</v>
      </c>
    </row>
    <row r="32" spans="1:245">
      <c r="A32">
        <v>17</v>
      </c>
      <c r="B32">
        <v>1</v>
      </c>
      <c r="C32">
        <f ca="1">ROW(SmtRes!A46)</f>
        <v>46</v>
      </c>
      <c r="D32">
        <f ca="1">ROW(EtalonRes!A50)</f>
        <v>50</v>
      </c>
      <c r="E32" t="s">
        <v>113</v>
      </c>
      <c r="F32" t="s">
        <v>114</v>
      </c>
      <c r="G32" t="s">
        <v>115</v>
      </c>
      <c r="H32" t="s">
        <v>87</v>
      </c>
      <c r="I32">
        <f>ROUND(40/100,9)</f>
        <v>0.4</v>
      </c>
      <c r="J32">
        <v>0</v>
      </c>
      <c r="O32">
        <f t="shared" si="14"/>
        <v>53.53</v>
      </c>
      <c r="P32">
        <f t="shared" si="15"/>
        <v>4.4400000000000004</v>
      </c>
      <c r="Q32">
        <f t="shared" si="16"/>
        <v>22.26</v>
      </c>
      <c r="R32">
        <f t="shared" si="17"/>
        <v>0</v>
      </c>
      <c r="S32">
        <f t="shared" si="18"/>
        <v>26.83</v>
      </c>
      <c r="T32">
        <f t="shared" si="19"/>
        <v>0</v>
      </c>
      <c r="U32">
        <f t="shared" si="20"/>
        <v>2.3045999999999998</v>
      </c>
      <c r="V32">
        <f t="shared" si="21"/>
        <v>0</v>
      </c>
      <c r="W32">
        <f t="shared" si="22"/>
        <v>0</v>
      </c>
      <c r="X32">
        <f t="shared" si="23"/>
        <v>34.340000000000003</v>
      </c>
      <c r="Y32">
        <f t="shared" si="24"/>
        <v>22.27</v>
      </c>
      <c r="AA32">
        <v>991675999</v>
      </c>
      <c r="AB32">
        <f t="shared" si="25"/>
        <v>133.81549999999999</v>
      </c>
      <c r="AC32">
        <f t="shared" si="26"/>
        <v>11.11</v>
      </c>
      <c r="AD32">
        <f>ROUND(((((ET32*1.25))-((EU32*1.25)))+AE32),6)</f>
        <v>55.637500000000003</v>
      </c>
      <c r="AE32">
        <f>ROUND(((EU32*1.25)),6)</f>
        <v>0</v>
      </c>
      <c r="AF32">
        <f>ROUND(((EV32*1.15)),6)</f>
        <v>67.067999999999998</v>
      </c>
      <c r="AG32">
        <f t="shared" si="27"/>
        <v>0</v>
      </c>
      <c r="AH32">
        <f>((EW32*1.15))</f>
        <v>5.761499999999999</v>
      </c>
      <c r="AI32">
        <f>((EX32*1.25))</f>
        <v>0</v>
      </c>
      <c r="AJ32">
        <f t="shared" si="28"/>
        <v>0</v>
      </c>
      <c r="AK32">
        <v>113.94</v>
      </c>
      <c r="AL32">
        <v>11.11</v>
      </c>
      <c r="AM32">
        <v>44.51</v>
      </c>
      <c r="AN32">
        <v>0</v>
      </c>
      <c r="AO32">
        <v>58.32</v>
      </c>
      <c r="AP32">
        <v>0</v>
      </c>
      <c r="AQ32">
        <v>5.01</v>
      </c>
      <c r="AR32">
        <v>0</v>
      </c>
      <c r="AS32">
        <v>0</v>
      </c>
      <c r="AT32">
        <v>128</v>
      </c>
      <c r="AU32">
        <v>83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116</v>
      </c>
      <c r="BM32">
        <v>16001</v>
      </c>
      <c r="BN32">
        <v>0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128</v>
      </c>
      <c r="CA32">
        <v>83</v>
      </c>
      <c r="CE32">
        <v>0</v>
      </c>
      <c r="CF32">
        <v>0</v>
      </c>
      <c r="CG32">
        <v>0</v>
      </c>
      <c r="CM32">
        <v>0</v>
      </c>
      <c r="CN32" t="s">
        <v>96</v>
      </c>
      <c r="CO32">
        <v>0</v>
      </c>
      <c r="CP32">
        <f t="shared" si="29"/>
        <v>53.53</v>
      </c>
      <c r="CQ32">
        <f t="shared" si="30"/>
        <v>11.11</v>
      </c>
      <c r="CR32">
        <f t="shared" si="31"/>
        <v>55.637500000000003</v>
      </c>
      <c r="CS32">
        <f t="shared" si="32"/>
        <v>0</v>
      </c>
      <c r="CT32">
        <f t="shared" si="33"/>
        <v>67.067999999999998</v>
      </c>
      <c r="CU32">
        <f t="shared" si="34"/>
        <v>0</v>
      </c>
      <c r="CV32">
        <f t="shared" si="35"/>
        <v>5.761499999999999</v>
      </c>
      <c r="CW32">
        <f t="shared" si="36"/>
        <v>0</v>
      </c>
      <c r="CX32">
        <f t="shared" si="37"/>
        <v>0</v>
      </c>
      <c r="CY32">
        <f t="shared" si="38"/>
        <v>34.342399999999998</v>
      </c>
      <c r="CZ32">
        <f t="shared" si="39"/>
        <v>22.268899999999999</v>
      </c>
      <c r="DE32" t="s">
        <v>97</v>
      </c>
      <c r="DF32" t="s">
        <v>97</v>
      </c>
      <c r="DG32" t="s">
        <v>117</v>
      </c>
      <c r="DI32" t="s">
        <v>117</v>
      </c>
      <c r="DJ32" t="s">
        <v>97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87</v>
      </c>
      <c r="DW32" t="s">
        <v>87</v>
      </c>
      <c r="DX32">
        <v>1</v>
      </c>
      <c r="EE32">
        <v>958035609</v>
      </c>
      <c r="EF32">
        <v>2</v>
      </c>
      <c r="EG32" t="s">
        <v>99</v>
      </c>
      <c r="EH32">
        <v>0</v>
      </c>
      <c r="EJ32">
        <v>1</v>
      </c>
      <c r="EK32">
        <v>16001</v>
      </c>
      <c r="EL32" t="s">
        <v>100</v>
      </c>
      <c r="EM32" t="s">
        <v>101</v>
      </c>
      <c r="EO32" t="s">
        <v>102</v>
      </c>
      <c r="EQ32">
        <v>0</v>
      </c>
      <c r="ER32">
        <v>113.94</v>
      </c>
      <c r="ES32">
        <v>11.11</v>
      </c>
      <c r="ET32">
        <v>44.51</v>
      </c>
      <c r="EU32">
        <v>0</v>
      </c>
      <c r="EV32">
        <v>58.32</v>
      </c>
      <c r="EW32">
        <v>5.01</v>
      </c>
      <c r="EX32">
        <v>0</v>
      </c>
      <c r="EY32">
        <v>0</v>
      </c>
      <c r="FQ32">
        <v>0</v>
      </c>
      <c r="FR32">
        <f t="shared" si="40"/>
        <v>0</v>
      </c>
      <c r="FS32">
        <v>0</v>
      </c>
      <c r="FX32">
        <v>128</v>
      </c>
      <c r="FY32">
        <v>83</v>
      </c>
      <c r="GD32">
        <v>1</v>
      </c>
      <c r="GF32">
        <v>588034862</v>
      </c>
      <c r="GG32">
        <v>2</v>
      </c>
      <c r="GH32">
        <v>1</v>
      </c>
      <c r="GI32">
        <v>-2</v>
      </c>
      <c r="GJ32">
        <v>0</v>
      </c>
      <c r="GK32">
        <v>0</v>
      </c>
      <c r="GL32">
        <f t="shared" si="41"/>
        <v>0</v>
      </c>
      <c r="GM32">
        <f t="shared" si="42"/>
        <v>110.14</v>
      </c>
      <c r="GN32">
        <f t="shared" si="43"/>
        <v>110.14</v>
      </c>
      <c r="GO32">
        <f t="shared" si="44"/>
        <v>0</v>
      </c>
      <c r="GP32">
        <f t="shared" si="45"/>
        <v>0</v>
      </c>
      <c r="GR32">
        <v>0</v>
      </c>
      <c r="GS32">
        <v>3</v>
      </c>
      <c r="GT32">
        <v>0</v>
      </c>
      <c r="GV32">
        <f t="shared" si="46"/>
        <v>0</v>
      </c>
      <c r="GW32">
        <v>1</v>
      </c>
      <c r="GX32">
        <f t="shared" si="47"/>
        <v>0</v>
      </c>
      <c r="HA32">
        <v>0</v>
      </c>
      <c r="HB32">
        <v>0</v>
      </c>
      <c r="HC32">
        <f t="shared" si="48"/>
        <v>0</v>
      </c>
      <c r="IK32">
        <v>0</v>
      </c>
    </row>
    <row r="33" spans="1:245">
      <c r="A33">
        <v>17</v>
      </c>
      <c r="B33">
        <v>1</v>
      </c>
      <c r="C33">
        <f ca="1">ROW(SmtRes!A52)</f>
        <v>52</v>
      </c>
      <c r="D33">
        <f ca="1">ROW(EtalonRes!A56)</f>
        <v>56</v>
      </c>
      <c r="E33" t="s">
        <v>113</v>
      </c>
      <c r="F33" t="s">
        <v>114</v>
      </c>
      <c r="G33" t="s">
        <v>115</v>
      </c>
      <c r="H33" t="s">
        <v>87</v>
      </c>
      <c r="I33">
        <f>ROUND(40/100,9)</f>
        <v>0.4</v>
      </c>
      <c r="J33">
        <v>0</v>
      </c>
      <c r="O33">
        <f t="shared" si="14"/>
        <v>1053.51</v>
      </c>
      <c r="P33">
        <f t="shared" si="15"/>
        <v>35.950000000000003</v>
      </c>
      <c r="Q33">
        <f t="shared" si="16"/>
        <v>116.17</v>
      </c>
      <c r="R33">
        <f t="shared" si="17"/>
        <v>0</v>
      </c>
      <c r="S33">
        <f t="shared" si="18"/>
        <v>901.39</v>
      </c>
      <c r="T33">
        <f t="shared" si="19"/>
        <v>0</v>
      </c>
      <c r="U33">
        <f t="shared" si="20"/>
        <v>2.3045999999999998</v>
      </c>
      <c r="V33">
        <f t="shared" si="21"/>
        <v>0</v>
      </c>
      <c r="W33">
        <f t="shared" si="22"/>
        <v>0</v>
      </c>
      <c r="X33">
        <f t="shared" si="23"/>
        <v>1153.78</v>
      </c>
      <c r="Y33">
        <f t="shared" si="24"/>
        <v>748.15</v>
      </c>
      <c r="AA33">
        <v>991676013</v>
      </c>
      <c r="AB33">
        <f t="shared" si="25"/>
        <v>133.81549999999999</v>
      </c>
      <c r="AC33">
        <f t="shared" si="26"/>
        <v>11.11</v>
      </c>
      <c r="AD33">
        <f>ROUND(((((ET33*1.25))-((EU33*1.25)))+AE33),6)</f>
        <v>55.637500000000003</v>
      </c>
      <c r="AE33">
        <f>ROUND(((EU33*1.25)),6)</f>
        <v>0</v>
      </c>
      <c r="AF33">
        <f>ROUND(((EV33*1.15)),6)</f>
        <v>67.067999999999998</v>
      </c>
      <c r="AG33">
        <f t="shared" si="27"/>
        <v>0</v>
      </c>
      <c r="AH33">
        <f>((EW33*1.15))</f>
        <v>5.761499999999999</v>
      </c>
      <c r="AI33">
        <f>((EX33*1.25))</f>
        <v>0</v>
      </c>
      <c r="AJ33">
        <f t="shared" si="28"/>
        <v>0</v>
      </c>
      <c r="AK33">
        <v>113.94</v>
      </c>
      <c r="AL33">
        <v>11.11</v>
      </c>
      <c r="AM33">
        <v>44.51</v>
      </c>
      <c r="AN33">
        <v>0</v>
      </c>
      <c r="AO33">
        <v>58.32</v>
      </c>
      <c r="AP33">
        <v>0</v>
      </c>
      <c r="AQ33">
        <v>5.01</v>
      </c>
      <c r="AR33">
        <v>0</v>
      </c>
      <c r="AS33">
        <v>0</v>
      </c>
      <c r="AT33">
        <v>128</v>
      </c>
      <c r="AU33">
        <v>83</v>
      </c>
      <c r="AV33">
        <v>1</v>
      </c>
      <c r="AW33">
        <v>1</v>
      </c>
      <c r="AZ33">
        <v>1</v>
      </c>
      <c r="BA33">
        <v>33.6</v>
      </c>
      <c r="BB33">
        <v>5.22</v>
      </c>
      <c r="BC33">
        <v>8.09</v>
      </c>
      <c r="BH33">
        <v>0</v>
      </c>
      <c r="BI33">
        <v>1</v>
      </c>
      <c r="BJ33" t="s">
        <v>116</v>
      </c>
      <c r="BM33">
        <v>16001</v>
      </c>
      <c r="BN33">
        <v>0</v>
      </c>
      <c r="BO33" t="s">
        <v>114</v>
      </c>
      <c r="BP33">
        <v>1</v>
      </c>
      <c r="BQ33">
        <v>2</v>
      </c>
      <c r="BR33">
        <v>0</v>
      </c>
      <c r="BS33">
        <v>33.6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128</v>
      </c>
      <c r="CA33">
        <v>83</v>
      </c>
      <c r="CE33">
        <v>0</v>
      </c>
      <c r="CF33">
        <v>0</v>
      </c>
      <c r="CG33">
        <v>0</v>
      </c>
      <c r="CM33">
        <v>0</v>
      </c>
      <c r="CN33" t="s">
        <v>96</v>
      </c>
      <c r="CO33">
        <v>0</v>
      </c>
      <c r="CP33">
        <f t="shared" si="29"/>
        <v>1053.51</v>
      </c>
      <c r="CQ33">
        <f t="shared" si="30"/>
        <v>89.879899999999992</v>
      </c>
      <c r="CR33">
        <f t="shared" si="31"/>
        <v>290.42775</v>
      </c>
      <c r="CS33">
        <f t="shared" si="32"/>
        <v>0</v>
      </c>
      <c r="CT33">
        <f t="shared" si="33"/>
        <v>2253.4848000000002</v>
      </c>
      <c r="CU33">
        <f t="shared" si="34"/>
        <v>0</v>
      </c>
      <c r="CV33">
        <f t="shared" si="35"/>
        <v>5.761499999999999</v>
      </c>
      <c r="CW33">
        <f t="shared" si="36"/>
        <v>0</v>
      </c>
      <c r="CX33">
        <f t="shared" si="37"/>
        <v>0</v>
      </c>
      <c r="CY33">
        <f t="shared" si="38"/>
        <v>1153.7791999999999</v>
      </c>
      <c r="CZ33">
        <f t="shared" si="39"/>
        <v>748.15369999999996</v>
      </c>
      <c r="DE33" t="s">
        <v>97</v>
      </c>
      <c r="DF33" t="s">
        <v>97</v>
      </c>
      <c r="DG33" t="s">
        <v>117</v>
      </c>
      <c r="DI33" t="s">
        <v>117</v>
      </c>
      <c r="DJ33" t="s">
        <v>97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87</v>
      </c>
      <c r="DW33" t="s">
        <v>87</v>
      </c>
      <c r="DX33">
        <v>1</v>
      </c>
      <c r="EE33">
        <v>958035609</v>
      </c>
      <c r="EF33">
        <v>2</v>
      </c>
      <c r="EG33" t="s">
        <v>99</v>
      </c>
      <c r="EH33">
        <v>0</v>
      </c>
      <c r="EJ33">
        <v>1</v>
      </c>
      <c r="EK33">
        <v>16001</v>
      </c>
      <c r="EL33" t="s">
        <v>100</v>
      </c>
      <c r="EM33" t="s">
        <v>101</v>
      </c>
      <c r="EO33" t="s">
        <v>102</v>
      </c>
      <c r="EQ33">
        <v>0</v>
      </c>
      <c r="ER33">
        <v>113.94</v>
      </c>
      <c r="ES33">
        <v>11.11</v>
      </c>
      <c r="ET33">
        <v>44.51</v>
      </c>
      <c r="EU33">
        <v>0</v>
      </c>
      <c r="EV33">
        <v>58.32</v>
      </c>
      <c r="EW33">
        <v>5.01</v>
      </c>
      <c r="EX33">
        <v>0</v>
      </c>
      <c r="EY33">
        <v>0</v>
      </c>
      <c r="FQ33">
        <v>0</v>
      </c>
      <c r="FR33">
        <f t="shared" si="40"/>
        <v>0</v>
      </c>
      <c r="FS33">
        <v>0</v>
      </c>
      <c r="FX33">
        <v>128</v>
      </c>
      <c r="FY33">
        <v>83</v>
      </c>
      <c r="GD33">
        <v>1</v>
      </c>
      <c r="GF33">
        <v>588034862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41"/>
        <v>0</v>
      </c>
      <c r="GM33">
        <f t="shared" si="42"/>
        <v>2955.44</v>
      </c>
      <c r="GN33">
        <f t="shared" si="43"/>
        <v>2955.44</v>
      </c>
      <c r="GO33">
        <f t="shared" si="44"/>
        <v>0</v>
      </c>
      <c r="GP33">
        <f t="shared" si="45"/>
        <v>0</v>
      </c>
      <c r="GR33">
        <v>0</v>
      </c>
      <c r="GS33">
        <v>3</v>
      </c>
      <c r="GT33">
        <v>0</v>
      </c>
      <c r="GV33">
        <f t="shared" si="46"/>
        <v>0</v>
      </c>
      <c r="GW33">
        <v>1</v>
      </c>
      <c r="GX33">
        <f t="shared" si="47"/>
        <v>0</v>
      </c>
      <c r="HA33">
        <v>0</v>
      </c>
      <c r="HB33">
        <v>0</v>
      </c>
      <c r="HC33">
        <f t="shared" si="48"/>
        <v>0</v>
      </c>
      <c r="IK33">
        <v>0</v>
      </c>
    </row>
    <row r="34" spans="1:245">
      <c r="A34">
        <v>17</v>
      </c>
      <c r="B34">
        <v>1</v>
      </c>
      <c r="C34">
        <f ca="1">ROW(SmtRes!A58)</f>
        <v>58</v>
      </c>
      <c r="D34">
        <f ca="1">ROW(EtalonRes!A63)</f>
        <v>63</v>
      </c>
      <c r="E34" t="s">
        <v>118</v>
      </c>
      <c r="F34" t="s">
        <v>85</v>
      </c>
      <c r="G34" t="s">
        <v>86</v>
      </c>
      <c r="H34" t="s">
        <v>87</v>
      </c>
      <c r="I34">
        <f>ROUND(20/100,9)</f>
        <v>0.2</v>
      </c>
      <c r="J34">
        <v>0</v>
      </c>
      <c r="O34">
        <f t="shared" si="14"/>
        <v>143.4</v>
      </c>
      <c r="P34">
        <f t="shared" si="15"/>
        <v>13.27</v>
      </c>
      <c r="Q34">
        <f t="shared" si="16"/>
        <v>3.19</v>
      </c>
      <c r="R34">
        <f t="shared" si="17"/>
        <v>0.7</v>
      </c>
      <c r="S34">
        <f t="shared" si="18"/>
        <v>126.94</v>
      </c>
      <c r="T34">
        <f t="shared" si="19"/>
        <v>0</v>
      </c>
      <c r="U34">
        <f t="shared" si="20"/>
        <v>15.276</v>
      </c>
      <c r="V34">
        <f t="shared" si="21"/>
        <v>5.2000000000000005E-2</v>
      </c>
      <c r="W34">
        <f t="shared" si="22"/>
        <v>0</v>
      </c>
      <c r="X34">
        <f t="shared" si="23"/>
        <v>94.45</v>
      </c>
      <c r="Y34">
        <f t="shared" si="24"/>
        <v>63.82</v>
      </c>
      <c r="AA34">
        <v>991675999</v>
      </c>
      <c r="AB34">
        <f t="shared" si="25"/>
        <v>717.01</v>
      </c>
      <c r="AC34">
        <f t="shared" si="26"/>
        <v>66.36</v>
      </c>
      <c r="AD34">
        <f>ROUND((((ET34)-(EU34))+AE34),6)</f>
        <v>15.93</v>
      </c>
      <c r="AE34">
        <f>ROUND((EU34),6)</f>
        <v>3.51</v>
      </c>
      <c r="AF34">
        <f>ROUND((EV34),6)</f>
        <v>634.72</v>
      </c>
      <c r="AG34">
        <f t="shared" si="27"/>
        <v>0</v>
      </c>
      <c r="AH34">
        <f>(EW34)</f>
        <v>76.38</v>
      </c>
      <c r="AI34">
        <f>(EX34)</f>
        <v>0.26</v>
      </c>
      <c r="AJ34">
        <f t="shared" si="28"/>
        <v>0</v>
      </c>
      <c r="AK34">
        <v>717.01</v>
      </c>
      <c r="AL34">
        <v>66.36</v>
      </c>
      <c r="AM34">
        <v>15.93</v>
      </c>
      <c r="AN34">
        <v>3.51</v>
      </c>
      <c r="AO34">
        <v>634.72</v>
      </c>
      <c r="AP34">
        <v>0</v>
      </c>
      <c r="AQ34">
        <v>76.38</v>
      </c>
      <c r="AR34">
        <v>0.26</v>
      </c>
      <c r="AS34">
        <v>0</v>
      </c>
      <c r="AT34">
        <v>74</v>
      </c>
      <c r="AU34">
        <v>50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88</v>
      </c>
      <c r="BM34">
        <v>65001</v>
      </c>
      <c r="BN34">
        <v>0</v>
      </c>
      <c r="BP34">
        <v>0</v>
      </c>
      <c r="BQ34">
        <v>6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74</v>
      </c>
      <c r="CA34">
        <v>50</v>
      </c>
      <c r="CE34">
        <v>0</v>
      </c>
      <c r="CF34">
        <v>0</v>
      </c>
      <c r="CG34">
        <v>0</v>
      </c>
      <c r="CM34">
        <v>0</v>
      </c>
      <c r="CO34">
        <v>0</v>
      </c>
      <c r="CP34">
        <f t="shared" si="29"/>
        <v>143.4</v>
      </c>
      <c r="CQ34">
        <f t="shared" si="30"/>
        <v>66.36</v>
      </c>
      <c r="CR34">
        <f t="shared" si="31"/>
        <v>15.93</v>
      </c>
      <c r="CS34">
        <f t="shared" si="32"/>
        <v>3.51</v>
      </c>
      <c r="CT34">
        <f t="shared" si="33"/>
        <v>634.72</v>
      </c>
      <c r="CU34">
        <f t="shared" si="34"/>
        <v>0</v>
      </c>
      <c r="CV34">
        <f t="shared" si="35"/>
        <v>76.38</v>
      </c>
      <c r="CW34">
        <f t="shared" si="36"/>
        <v>0.26</v>
      </c>
      <c r="CX34">
        <f t="shared" si="37"/>
        <v>0</v>
      </c>
      <c r="CY34">
        <f t="shared" si="38"/>
        <v>94.453600000000009</v>
      </c>
      <c r="CZ34">
        <f t="shared" si="39"/>
        <v>63.82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87</v>
      </c>
      <c r="DW34" t="s">
        <v>87</v>
      </c>
      <c r="DX34">
        <v>1</v>
      </c>
      <c r="EE34">
        <v>958035681</v>
      </c>
      <c r="EF34">
        <v>6</v>
      </c>
      <c r="EG34" t="s">
        <v>89</v>
      </c>
      <c r="EH34">
        <v>0</v>
      </c>
      <c r="EJ34">
        <v>1</v>
      </c>
      <c r="EK34">
        <v>65001</v>
      </c>
      <c r="EL34" t="s">
        <v>90</v>
      </c>
      <c r="EM34" t="s">
        <v>91</v>
      </c>
      <c r="EQ34">
        <v>0</v>
      </c>
      <c r="ER34">
        <v>717.01</v>
      </c>
      <c r="ES34">
        <v>66.36</v>
      </c>
      <c r="ET34">
        <v>15.93</v>
      </c>
      <c r="EU34">
        <v>3.51</v>
      </c>
      <c r="EV34">
        <v>634.72</v>
      </c>
      <c r="EW34">
        <v>76.38</v>
      </c>
      <c r="EX34">
        <v>0.26</v>
      </c>
      <c r="EY34">
        <v>0</v>
      </c>
      <c r="FQ34">
        <v>0</v>
      </c>
      <c r="FR34">
        <f t="shared" si="40"/>
        <v>0</v>
      </c>
      <c r="FS34">
        <v>0</v>
      </c>
      <c r="FX34">
        <v>74</v>
      </c>
      <c r="FY34">
        <v>50</v>
      </c>
      <c r="GD34">
        <v>1</v>
      </c>
      <c r="GF34">
        <v>626439145</v>
      </c>
      <c r="GG34">
        <v>2</v>
      </c>
      <c r="GH34">
        <v>1</v>
      </c>
      <c r="GI34">
        <v>-2</v>
      </c>
      <c r="GJ34">
        <v>0</v>
      </c>
      <c r="GK34">
        <v>0</v>
      </c>
      <c r="GL34">
        <f t="shared" si="41"/>
        <v>0</v>
      </c>
      <c r="GM34">
        <f t="shared" si="42"/>
        <v>301.67</v>
      </c>
      <c r="GN34">
        <f t="shared" si="43"/>
        <v>301.67</v>
      </c>
      <c r="GO34">
        <f t="shared" si="44"/>
        <v>0</v>
      </c>
      <c r="GP34">
        <f t="shared" si="45"/>
        <v>0</v>
      </c>
      <c r="GR34">
        <v>0</v>
      </c>
      <c r="GS34">
        <v>3</v>
      </c>
      <c r="GT34">
        <v>0</v>
      </c>
      <c r="GV34">
        <f t="shared" si="46"/>
        <v>0</v>
      </c>
      <c r="GW34">
        <v>1</v>
      </c>
      <c r="GX34">
        <f t="shared" si="47"/>
        <v>0</v>
      </c>
      <c r="HA34">
        <v>0</v>
      </c>
      <c r="HB34">
        <v>0</v>
      </c>
      <c r="HC34">
        <f t="shared" si="48"/>
        <v>0</v>
      </c>
      <c r="IK34">
        <v>0</v>
      </c>
    </row>
    <row r="35" spans="1:245">
      <c r="A35">
        <v>17</v>
      </c>
      <c r="B35">
        <v>1</v>
      </c>
      <c r="C35">
        <f ca="1">ROW(SmtRes!A64)</f>
        <v>64</v>
      </c>
      <c r="D35">
        <f ca="1">ROW(EtalonRes!A70)</f>
        <v>70</v>
      </c>
      <c r="E35" t="s">
        <v>118</v>
      </c>
      <c r="F35" t="s">
        <v>85</v>
      </c>
      <c r="G35" t="s">
        <v>86</v>
      </c>
      <c r="H35" t="s">
        <v>87</v>
      </c>
      <c r="I35">
        <f>ROUND(20/100,9)</f>
        <v>0.2</v>
      </c>
      <c r="J35">
        <v>0</v>
      </c>
      <c r="O35">
        <f t="shared" si="14"/>
        <v>4451.58</v>
      </c>
      <c r="P35">
        <f t="shared" si="15"/>
        <v>150.9</v>
      </c>
      <c r="Q35">
        <f t="shared" si="16"/>
        <v>35.36</v>
      </c>
      <c r="R35">
        <f t="shared" si="17"/>
        <v>23.59</v>
      </c>
      <c r="S35">
        <f t="shared" si="18"/>
        <v>4265.32</v>
      </c>
      <c r="T35">
        <f t="shared" si="19"/>
        <v>0</v>
      </c>
      <c r="U35">
        <f t="shared" si="20"/>
        <v>15.276</v>
      </c>
      <c r="V35">
        <f t="shared" si="21"/>
        <v>5.2000000000000005E-2</v>
      </c>
      <c r="W35">
        <f t="shared" si="22"/>
        <v>0</v>
      </c>
      <c r="X35">
        <f t="shared" si="23"/>
        <v>3173.79</v>
      </c>
      <c r="Y35">
        <f t="shared" si="24"/>
        <v>2144.46</v>
      </c>
      <c r="AA35">
        <v>991676013</v>
      </c>
      <c r="AB35">
        <f t="shared" si="25"/>
        <v>717.01</v>
      </c>
      <c r="AC35">
        <f t="shared" si="26"/>
        <v>66.36</v>
      </c>
      <c r="AD35">
        <f>ROUND((((ET35)-(EU35))+AE35),6)</f>
        <v>15.93</v>
      </c>
      <c r="AE35">
        <f>ROUND((EU35),6)</f>
        <v>3.51</v>
      </c>
      <c r="AF35">
        <f>ROUND((EV35),6)</f>
        <v>634.72</v>
      </c>
      <c r="AG35">
        <f t="shared" si="27"/>
        <v>0</v>
      </c>
      <c r="AH35">
        <f>(EW35)</f>
        <v>76.38</v>
      </c>
      <c r="AI35">
        <f>(EX35)</f>
        <v>0.26</v>
      </c>
      <c r="AJ35">
        <f t="shared" si="28"/>
        <v>0</v>
      </c>
      <c r="AK35">
        <v>717.01</v>
      </c>
      <c r="AL35">
        <v>66.36</v>
      </c>
      <c r="AM35">
        <v>15.93</v>
      </c>
      <c r="AN35">
        <v>3.51</v>
      </c>
      <c r="AO35">
        <v>634.72</v>
      </c>
      <c r="AP35">
        <v>0</v>
      </c>
      <c r="AQ35">
        <v>76.38</v>
      </c>
      <c r="AR35">
        <v>0.26</v>
      </c>
      <c r="AS35">
        <v>0</v>
      </c>
      <c r="AT35">
        <v>74</v>
      </c>
      <c r="AU35">
        <v>50</v>
      </c>
      <c r="AV35">
        <v>1</v>
      </c>
      <c r="AW35">
        <v>1</v>
      </c>
      <c r="AZ35">
        <v>1</v>
      </c>
      <c r="BA35">
        <v>33.6</v>
      </c>
      <c r="BB35">
        <v>11.1</v>
      </c>
      <c r="BC35">
        <v>11.37</v>
      </c>
      <c r="BH35">
        <v>0</v>
      </c>
      <c r="BI35">
        <v>1</v>
      </c>
      <c r="BJ35" t="s">
        <v>88</v>
      </c>
      <c r="BM35">
        <v>65001</v>
      </c>
      <c r="BN35">
        <v>0</v>
      </c>
      <c r="BO35" t="s">
        <v>85</v>
      </c>
      <c r="BP35">
        <v>1</v>
      </c>
      <c r="BQ35">
        <v>6</v>
      </c>
      <c r="BR35">
        <v>0</v>
      </c>
      <c r="BS35">
        <v>33.6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74</v>
      </c>
      <c r="CA35">
        <v>50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29"/>
        <v>4451.58</v>
      </c>
      <c r="CQ35">
        <f t="shared" si="30"/>
        <v>754.51319999999998</v>
      </c>
      <c r="CR35">
        <f t="shared" si="31"/>
        <v>176.82299999999998</v>
      </c>
      <c r="CS35">
        <f t="shared" si="32"/>
        <v>117.93599999999999</v>
      </c>
      <c r="CT35">
        <f t="shared" si="33"/>
        <v>21326.592000000001</v>
      </c>
      <c r="CU35">
        <f t="shared" si="34"/>
        <v>0</v>
      </c>
      <c r="CV35">
        <f t="shared" si="35"/>
        <v>76.38</v>
      </c>
      <c r="CW35">
        <f t="shared" si="36"/>
        <v>0.26</v>
      </c>
      <c r="CX35">
        <f t="shared" si="37"/>
        <v>0</v>
      </c>
      <c r="CY35">
        <f t="shared" si="38"/>
        <v>3173.7933999999996</v>
      </c>
      <c r="CZ35">
        <f t="shared" si="39"/>
        <v>2144.4549999999999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87</v>
      </c>
      <c r="DW35" t="s">
        <v>87</v>
      </c>
      <c r="DX35">
        <v>1</v>
      </c>
      <c r="EE35">
        <v>958035681</v>
      </c>
      <c r="EF35">
        <v>6</v>
      </c>
      <c r="EG35" t="s">
        <v>89</v>
      </c>
      <c r="EH35">
        <v>0</v>
      </c>
      <c r="EJ35">
        <v>1</v>
      </c>
      <c r="EK35">
        <v>65001</v>
      </c>
      <c r="EL35" t="s">
        <v>90</v>
      </c>
      <c r="EM35" t="s">
        <v>91</v>
      </c>
      <c r="EQ35">
        <v>0</v>
      </c>
      <c r="ER35">
        <v>717.01</v>
      </c>
      <c r="ES35">
        <v>66.36</v>
      </c>
      <c r="ET35">
        <v>15.93</v>
      </c>
      <c r="EU35">
        <v>3.51</v>
      </c>
      <c r="EV35">
        <v>634.72</v>
      </c>
      <c r="EW35">
        <v>76.38</v>
      </c>
      <c r="EX35">
        <v>0.26</v>
      </c>
      <c r="EY35">
        <v>0</v>
      </c>
      <c r="FQ35">
        <v>0</v>
      </c>
      <c r="FR35">
        <f t="shared" si="40"/>
        <v>0</v>
      </c>
      <c r="FS35">
        <v>0</v>
      </c>
      <c r="FX35">
        <v>74</v>
      </c>
      <c r="FY35">
        <v>50</v>
      </c>
      <c r="GD35">
        <v>1</v>
      </c>
      <c r="GF35">
        <v>626439145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41"/>
        <v>0</v>
      </c>
      <c r="GM35">
        <f t="shared" si="42"/>
        <v>9769.83</v>
      </c>
      <c r="GN35">
        <f t="shared" si="43"/>
        <v>9769.83</v>
      </c>
      <c r="GO35">
        <f t="shared" si="44"/>
        <v>0</v>
      </c>
      <c r="GP35">
        <f t="shared" si="45"/>
        <v>0</v>
      </c>
      <c r="GR35">
        <v>0</v>
      </c>
      <c r="GS35">
        <v>3</v>
      </c>
      <c r="GT35">
        <v>0</v>
      </c>
      <c r="GV35">
        <f t="shared" si="46"/>
        <v>0</v>
      </c>
      <c r="GW35">
        <v>1</v>
      </c>
      <c r="GX35">
        <f t="shared" si="47"/>
        <v>0</v>
      </c>
      <c r="HA35">
        <v>0</v>
      </c>
      <c r="HB35">
        <v>0</v>
      </c>
      <c r="HC35">
        <f t="shared" si="48"/>
        <v>0</v>
      </c>
      <c r="IK35">
        <v>0</v>
      </c>
    </row>
    <row r="36" spans="1:245">
      <c r="A36">
        <v>17</v>
      </c>
      <c r="B36">
        <v>1</v>
      </c>
      <c r="C36">
        <f ca="1">ROW(SmtRes!A78)</f>
        <v>78</v>
      </c>
      <c r="D36">
        <f ca="1">ROW(EtalonRes!A85)</f>
        <v>85</v>
      </c>
      <c r="E36" t="s">
        <v>119</v>
      </c>
      <c r="F36" t="s">
        <v>120</v>
      </c>
      <c r="G36" t="s">
        <v>121</v>
      </c>
      <c r="H36" t="s">
        <v>87</v>
      </c>
      <c r="I36">
        <f>ROUND(20/100,9)</f>
        <v>0.2</v>
      </c>
      <c r="J36">
        <v>0</v>
      </c>
      <c r="O36">
        <f t="shared" si="14"/>
        <v>1824.9</v>
      </c>
      <c r="P36">
        <f t="shared" si="15"/>
        <v>1663.25</v>
      </c>
      <c r="Q36">
        <f t="shared" si="16"/>
        <v>32.75</v>
      </c>
      <c r="R36">
        <f t="shared" si="17"/>
        <v>0.95</v>
      </c>
      <c r="S36">
        <f t="shared" si="18"/>
        <v>128.9</v>
      </c>
      <c r="T36">
        <f t="shared" si="19"/>
        <v>0</v>
      </c>
      <c r="U36">
        <f t="shared" si="20"/>
        <v>14.041499999999999</v>
      </c>
      <c r="V36">
        <f t="shared" si="21"/>
        <v>7.0000000000000007E-2</v>
      </c>
      <c r="W36">
        <f t="shared" si="22"/>
        <v>0</v>
      </c>
      <c r="X36">
        <f t="shared" si="23"/>
        <v>166.21</v>
      </c>
      <c r="Y36">
        <f t="shared" si="24"/>
        <v>107.78</v>
      </c>
      <c r="AA36">
        <v>991675999</v>
      </c>
      <c r="AB36">
        <f t="shared" si="25"/>
        <v>9124.4959999999992</v>
      </c>
      <c r="AC36">
        <f t="shared" si="26"/>
        <v>8316.24</v>
      </c>
      <c r="AD36">
        <f>ROUND(((((ET36*1.25))-((EU36*1.25)))+AE36),6)</f>
        <v>163.75</v>
      </c>
      <c r="AE36">
        <f>ROUND(((EU36*1.25)),6)</f>
        <v>4.7249999999999996</v>
      </c>
      <c r="AF36">
        <f>ROUND(((EV36*1.15)),6)</f>
        <v>644.50599999999997</v>
      </c>
      <c r="AG36">
        <f t="shared" si="27"/>
        <v>0</v>
      </c>
      <c r="AH36">
        <f>((EW36*1.15))</f>
        <v>70.207499999999996</v>
      </c>
      <c r="AI36">
        <f>((EX36*1.25))</f>
        <v>0.35000000000000003</v>
      </c>
      <c r="AJ36">
        <f t="shared" si="28"/>
        <v>0</v>
      </c>
      <c r="AK36">
        <v>9007.68</v>
      </c>
      <c r="AL36">
        <v>8316.24</v>
      </c>
      <c r="AM36">
        <v>131</v>
      </c>
      <c r="AN36">
        <v>3.78</v>
      </c>
      <c r="AO36">
        <v>560.44000000000005</v>
      </c>
      <c r="AP36">
        <v>0</v>
      </c>
      <c r="AQ36">
        <v>61.05</v>
      </c>
      <c r="AR36">
        <v>0.28000000000000003</v>
      </c>
      <c r="AS36">
        <v>0</v>
      </c>
      <c r="AT36">
        <v>128</v>
      </c>
      <c r="AU36">
        <v>83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1</v>
      </c>
      <c r="BJ36" t="s">
        <v>122</v>
      </c>
      <c r="BM36">
        <v>16001</v>
      </c>
      <c r="BN36">
        <v>0</v>
      </c>
      <c r="BP36">
        <v>0</v>
      </c>
      <c r="BQ36">
        <v>2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128</v>
      </c>
      <c r="CA36">
        <v>83</v>
      </c>
      <c r="CE36">
        <v>0</v>
      </c>
      <c r="CF36">
        <v>0</v>
      </c>
      <c r="CG36">
        <v>0</v>
      </c>
      <c r="CM36">
        <v>0</v>
      </c>
      <c r="CN36" t="s">
        <v>96</v>
      </c>
      <c r="CO36">
        <v>0</v>
      </c>
      <c r="CP36">
        <f t="shared" si="29"/>
        <v>1824.9</v>
      </c>
      <c r="CQ36">
        <f t="shared" si="30"/>
        <v>8316.24</v>
      </c>
      <c r="CR36">
        <f t="shared" si="31"/>
        <v>163.75</v>
      </c>
      <c r="CS36">
        <f t="shared" si="32"/>
        <v>4.7249999999999996</v>
      </c>
      <c r="CT36">
        <f t="shared" si="33"/>
        <v>644.50599999999997</v>
      </c>
      <c r="CU36">
        <f t="shared" si="34"/>
        <v>0</v>
      </c>
      <c r="CV36">
        <f t="shared" si="35"/>
        <v>70.207499999999996</v>
      </c>
      <c r="CW36">
        <f t="shared" si="36"/>
        <v>0.35000000000000003</v>
      </c>
      <c r="CX36">
        <f t="shared" si="37"/>
        <v>0</v>
      </c>
      <c r="CY36">
        <f t="shared" si="38"/>
        <v>166.208</v>
      </c>
      <c r="CZ36">
        <f t="shared" si="39"/>
        <v>107.77549999999999</v>
      </c>
      <c r="DE36" t="s">
        <v>97</v>
      </c>
      <c r="DF36" t="s">
        <v>97</v>
      </c>
      <c r="DG36" t="s">
        <v>98</v>
      </c>
      <c r="DI36" t="s">
        <v>98</v>
      </c>
      <c r="DJ36" t="s">
        <v>97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87</v>
      </c>
      <c r="DW36" t="s">
        <v>87</v>
      </c>
      <c r="DX36">
        <v>1</v>
      </c>
      <c r="EE36">
        <v>958035609</v>
      </c>
      <c r="EF36">
        <v>2</v>
      </c>
      <c r="EG36" t="s">
        <v>99</v>
      </c>
      <c r="EH36">
        <v>0</v>
      </c>
      <c r="EJ36">
        <v>1</v>
      </c>
      <c r="EK36">
        <v>16001</v>
      </c>
      <c r="EL36" t="s">
        <v>100</v>
      </c>
      <c r="EM36" t="s">
        <v>101</v>
      </c>
      <c r="EO36" t="s">
        <v>102</v>
      </c>
      <c r="EQ36">
        <v>0</v>
      </c>
      <c r="ER36">
        <v>9007.68</v>
      </c>
      <c r="ES36">
        <v>8316.24</v>
      </c>
      <c r="ET36">
        <v>131</v>
      </c>
      <c r="EU36">
        <v>3.78</v>
      </c>
      <c r="EV36">
        <v>560.44000000000005</v>
      </c>
      <c r="EW36">
        <v>61.05</v>
      </c>
      <c r="EX36">
        <v>0.28000000000000003</v>
      </c>
      <c r="EY36">
        <v>0</v>
      </c>
      <c r="FQ36">
        <v>0</v>
      </c>
      <c r="FR36">
        <f t="shared" si="40"/>
        <v>0</v>
      </c>
      <c r="FS36">
        <v>0</v>
      </c>
      <c r="FX36">
        <v>128</v>
      </c>
      <c r="FY36">
        <v>83</v>
      </c>
      <c r="GD36">
        <v>1</v>
      </c>
      <c r="GF36">
        <v>1697566146</v>
      </c>
      <c r="GG36">
        <v>2</v>
      </c>
      <c r="GH36">
        <v>1</v>
      </c>
      <c r="GI36">
        <v>-2</v>
      </c>
      <c r="GJ36">
        <v>0</v>
      </c>
      <c r="GK36">
        <v>0</v>
      </c>
      <c r="GL36">
        <f t="shared" si="41"/>
        <v>0</v>
      </c>
      <c r="GM36">
        <f t="shared" si="42"/>
        <v>2098.89</v>
      </c>
      <c r="GN36">
        <f t="shared" si="43"/>
        <v>2098.89</v>
      </c>
      <c r="GO36">
        <f t="shared" si="44"/>
        <v>0</v>
      </c>
      <c r="GP36">
        <f t="shared" si="45"/>
        <v>0</v>
      </c>
      <c r="GR36">
        <v>0</v>
      </c>
      <c r="GS36">
        <v>3</v>
      </c>
      <c r="GT36">
        <v>0</v>
      </c>
      <c r="GV36">
        <f t="shared" si="46"/>
        <v>0</v>
      </c>
      <c r="GW36">
        <v>1</v>
      </c>
      <c r="GX36">
        <f t="shared" si="47"/>
        <v>0</v>
      </c>
      <c r="HA36">
        <v>0</v>
      </c>
      <c r="HB36">
        <v>0</v>
      </c>
      <c r="HC36">
        <f t="shared" si="48"/>
        <v>0</v>
      </c>
      <c r="IK36">
        <v>0</v>
      </c>
    </row>
    <row r="37" spans="1:245">
      <c r="A37">
        <v>17</v>
      </c>
      <c r="B37">
        <v>1</v>
      </c>
      <c r="C37">
        <f ca="1">ROW(SmtRes!A92)</f>
        <v>92</v>
      </c>
      <c r="D37">
        <f ca="1">ROW(EtalonRes!A100)</f>
        <v>100</v>
      </c>
      <c r="E37" t="s">
        <v>119</v>
      </c>
      <c r="F37" t="s">
        <v>120</v>
      </c>
      <c r="G37" t="s">
        <v>121</v>
      </c>
      <c r="H37" t="s">
        <v>87</v>
      </c>
      <c r="I37">
        <f>ROUND(20/100,9)</f>
        <v>0.2</v>
      </c>
      <c r="J37">
        <v>0</v>
      </c>
      <c r="O37">
        <f t="shared" si="14"/>
        <v>15850.02</v>
      </c>
      <c r="P37">
        <f t="shared" si="15"/>
        <v>11177.03</v>
      </c>
      <c r="Q37">
        <f t="shared" si="16"/>
        <v>341.91</v>
      </c>
      <c r="R37">
        <f t="shared" si="17"/>
        <v>31.75</v>
      </c>
      <c r="S37">
        <f t="shared" si="18"/>
        <v>4331.08</v>
      </c>
      <c r="T37">
        <f t="shared" si="19"/>
        <v>0</v>
      </c>
      <c r="U37">
        <f t="shared" si="20"/>
        <v>14.041499999999999</v>
      </c>
      <c r="V37">
        <f t="shared" si="21"/>
        <v>7.0000000000000007E-2</v>
      </c>
      <c r="W37">
        <f t="shared" si="22"/>
        <v>0</v>
      </c>
      <c r="X37">
        <f t="shared" si="23"/>
        <v>5584.42</v>
      </c>
      <c r="Y37">
        <f t="shared" si="24"/>
        <v>3621.15</v>
      </c>
      <c r="AA37">
        <v>991676013</v>
      </c>
      <c r="AB37">
        <f t="shared" si="25"/>
        <v>9124.4959999999992</v>
      </c>
      <c r="AC37">
        <f t="shared" si="26"/>
        <v>8316.24</v>
      </c>
      <c r="AD37">
        <f>ROUND(((((ET37*1.25))-((EU37*1.25)))+AE37),6)</f>
        <v>163.75</v>
      </c>
      <c r="AE37">
        <f>ROUND(((EU37*1.25)),6)</f>
        <v>4.7249999999999996</v>
      </c>
      <c r="AF37">
        <f>ROUND(((EV37*1.15)),6)</f>
        <v>644.50599999999997</v>
      </c>
      <c r="AG37">
        <f t="shared" si="27"/>
        <v>0</v>
      </c>
      <c r="AH37">
        <f>((EW37*1.15))</f>
        <v>70.207499999999996</v>
      </c>
      <c r="AI37">
        <f>((EX37*1.25))</f>
        <v>0.35000000000000003</v>
      </c>
      <c r="AJ37">
        <f t="shared" si="28"/>
        <v>0</v>
      </c>
      <c r="AK37">
        <v>9007.68</v>
      </c>
      <c r="AL37">
        <v>8316.24</v>
      </c>
      <c r="AM37">
        <v>131</v>
      </c>
      <c r="AN37">
        <v>3.78</v>
      </c>
      <c r="AO37">
        <v>560.44000000000005</v>
      </c>
      <c r="AP37">
        <v>0</v>
      </c>
      <c r="AQ37">
        <v>61.05</v>
      </c>
      <c r="AR37">
        <v>0.28000000000000003</v>
      </c>
      <c r="AS37">
        <v>0</v>
      </c>
      <c r="AT37">
        <v>128</v>
      </c>
      <c r="AU37">
        <v>83</v>
      </c>
      <c r="AV37">
        <v>1</v>
      </c>
      <c r="AW37">
        <v>1</v>
      </c>
      <c r="AZ37">
        <v>1</v>
      </c>
      <c r="BA37">
        <v>33.6</v>
      </c>
      <c r="BB37">
        <v>10.44</v>
      </c>
      <c r="BC37">
        <v>6.72</v>
      </c>
      <c r="BH37">
        <v>0</v>
      </c>
      <c r="BI37">
        <v>1</v>
      </c>
      <c r="BJ37" t="s">
        <v>122</v>
      </c>
      <c r="BM37">
        <v>16001</v>
      </c>
      <c r="BN37">
        <v>0</v>
      </c>
      <c r="BO37" t="s">
        <v>120</v>
      </c>
      <c r="BP37">
        <v>1</v>
      </c>
      <c r="BQ37">
        <v>2</v>
      </c>
      <c r="BR37">
        <v>0</v>
      </c>
      <c r="BS37">
        <v>33.6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128</v>
      </c>
      <c r="CA37">
        <v>83</v>
      </c>
      <c r="CE37">
        <v>0</v>
      </c>
      <c r="CF37">
        <v>0</v>
      </c>
      <c r="CG37">
        <v>0</v>
      </c>
      <c r="CM37">
        <v>0</v>
      </c>
      <c r="CN37" t="s">
        <v>96</v>
      </c>
      <c r="CO37">
        <v>0</v>
      </c>
      <c r="CP37">
        <f t="shared" si="29"/>
        <v>15850.02</v>
      </c>
      <c r="CQ37">
        <f t="shared" si="30"/>
        <v>55885.132799999999</v>
      </c>
      <c r="CR37">
        <f t="shared" si="31"/>
        <v>1709.55</v>
      </c>
      <c r="CS37">
        <f t="shared" si="32"/>
        <v>158.76</v>
      </c>
      <c r="CT37">
        <f t="shared" si="33"/>
        <v>21655.401600000001</v>
      </c>
      <c r="CU37">
        <f t="shared" si="34"/>
        <v>0</v>
      </c>
      <c r="CV37">
        <f t="shared" si="35"/>
        <v>70.207499999999996</v>
      </c>
      <c r="CW37">
        <f t="shared" si="36"/>
        <v>0.35000000000000003</v>
      </c>
      <c r="CX37">
        <f t="shared" si="37"/>
        <v>0</v>
      </c>
      <c r="CY37">
        <f t="shared" si="38"/>
        <v>5584.4223999999995</v>
      </c>
      <c r="CZ37">
        <f t="shared" si="39"/>
        <v>3621.1489000000001</v>
      </c>
      <c r="DE37" t="s">
        <v>97</v>
      </c>
      <c r="DF37" t="s">
        <v>97</v>
      </c>
      <c r="DG37" t="s">
        <v>98</v>
      </c>
      <c r="DI37" t="s">
        <v>98</v>
      </c>
      <c r="DJ37" t="s">
        <v>97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87</v>
      </c>
      <c r="DW37" t="s">
        <v>87</v>
      </c>
      <c r="DX37">
        <v>1</v>
      </c>
      <c r="EE37">
        <v>958035609</v>
      </c>
      <c r="EF37">
        <v>2</v>
      </c>
      <c r="EG37" t="s">
        <v>99</v>
      </c>
      <c r="EH37">
        <v>0</v>
      </c>
      <c r="EJ37">
        <v>1</v>
      </c>
      <c r="EK37">
        <v>16001</v>
      </c>
      <c r="EL37" t="s">
        <v>100</v>
      </c>
      <c r="EM37" t="s">
        <v>101</v>
      </c>
      <c r="EO37" t="s">
        <v>102</v>
      </c>
      <c r="EQ37">
        <v>0</v>
      </c>
      <c r="ER37">
        <v>9007.68</v>
      </c>
      <c r="ES37">
        <v>8316.24</v>
      </c>
      <c r="ET37">
        <v>131</v>
      </c>
      <c r="EU37">
        <v>3.78</v>
      </c>
      <c r="EV37">
        <v>560.44000000000005</v>
      </c>
      <c r="EW37">
        <v>61.05</v>
      </c>
      <c r="EX37">
        <v>0.28000000000000003</v>
      </c>
      <c r="EY37">
        <v>0</v>
      </c>
      <c r="FQ37">
        <v>0</v>
      </c>
      <c r="FR37">
        <f t="shared" si="40"/>
        <v>0</v>
      </c>
      <c r="FS37">
        <v>0</v>
      </c>
      <c r="FX37">
        <v>128</v>
      </c>
      <c r="FY37">
        <v>83</v>
      </c>
      <c r="GD37">
        <v>1</v>
      </c>
      <c r="GF37">
        <v>1697566146</v>
      </c>
      <c r="GG37">
        <v>2</v>
      </c>
      <c r="GH37">
        <v>1</v>
      </c>
      <c r="GI37">
        <v>2</v>
      </c>
      <c r="GJ37">
        <v>0</v>
      </c>
      <c r="GK37">
        <v>0</v>
      </c>
      <c r="GL37">
        <f t="shared" si="41"/>
        <v>0</v>
      </c>
      <c r="GM37">
        <f t="shared" si="42"/>
        <v>25055.59</v>
      </c>
      <c r="GN37">
        <f t="shared" si="43"/>
        <v>25055.59</v>
      </c>
      <c r="GO37">
        <f t="shared" si="44"/>
        <v>0</v>
      </c>
      <c r="GP37">
        <f t="shared" si="45"/>
        <v>0</v>
      </c>
      <c r="GR37">
        <v>0</v>
      </c>
      <c r="GS37">
        <v>3</v>
      </c>
      <c r="GT37">
        <v>0</v>
      </c>
      <c r="GV37">
        <f t="shared" si="46"/>
        <v>0</v>
      </c>
      <c r="GW37">
        <v>1</v>
      </c>
      <c r="GX37">
        <f t="shared" si="47"/>
        <v>0</v>
      </c>
      <c r="HA37">
        <v>0</v>
      </c>
      <c r="HB37">
        <v>0</v>
      </c>
      <c r="HC37">
        <f t="shared" si="48"/>
        <v>0</v>
      </c>
      <c r="IK37">
        <v>0</v>
      </c>
    </row>
    <row r="38" spans="1:245">
      <c r="A38">
        <v>18</v>
      </c>
      <c r="B38">
        <v>1</v>
      </c>
      <c r="C38">
        <v>74</v>
      </c>
      <c r="E38" t="s">
        <v>123</v>
      </c>
      <c r="F38" t="s">
        <v>124</v>
      </c>
      <c r="G38" t="s">
        <v>125</v>
      </c>
      <c r="H38" t="s">
        <v>106</v>
      </c>
      <c r="I38">
        <f>I36*J38</f>
        <v>-20</v>
      </c>
      <c r="J38">
        <v>-100</v>
      </c>
      <c r="O38">
        <f t="shared" si="14"/>
        <v>-1643</v>
      </c>
      <c r="P38">
        <f t="shared" si="15"/>
        <v>-1643</v>
      </c>
      <c r="Q38">
        <f t="shared" si="16"/>
        <v>0</v>
      </c>
      <c r="R38">
        <f t="shared" si="17"/>
        <v>0</v>
      </c>
      <c r="S38">
        <f t="shared" si="18"/>
        <v>0</v>
      </c>
      <c r="T38">
        <f t="shared" si="19"/>
        <v>0</v>
      </c>
      <c r="U38">
        <f t="shared" si="20"/>
        <v>0</v>
      </c>
      <c r="V38">
        <f t="shared" si="21"/>
        <v>0</v>
      </c>
      <c r="W38">
        <f t="shared" si="22"/>
        <v>0</v>
      </c>
      <c r="X38">
        <f t="shared" si="23"/>
        <v>0</v>
      </c>
      <c r="Y38">
        <f t="shared" si="24"/>
        <v>0</v>
      </c>
      <c r="AA38">
        <v>991675999</v>
      </c>
      <c r="AB38">
        <f t="shared" si="25"/>
        <v>82.15</v>
      </c>
      <c r="AC38">
        <f t="shared" si="26"/>
        <v>82.15</v>
      </c>
      <c r="AD38">
        <f>ROUND((((ET38)-(EU38))+AE38),6)</f>
        <v>0</v>
      </c>
      <c r="AE38">
        <f t="shared" ref="AE38:AF41" si="51">ROUND((EU38),6)</f>
        <v>0</v>
      </c>
      <c r="AF38">
        <f t="shared" si="51"/>
        <v>0</v>
      </c>
      <c r="AG38">
        <f t="shared" si="27"/>
        <v>0</v>
      </c>
      <c r="AH38">
        <f t="shared" ref="AH38:AI41" si="52">(EW38)</f>
        <v>0</v>
      </c>
      <c r="AI38">
        <f t="shared" si="52"/>
        <v>0</v>
      </c>
      <c r="AJ38">
        <f t="shared" si="28"/>
        <v>0</v>
      </c>
      <c r="AK38">
        <v>82.15</v>
      </c>
      <c r="AL38">
        <v>82.15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128</v>
      </c>
      <c r="AU38">
        <v>83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H38">
        <v>3</v>
      </c>
      <c r="BI38">
        <v>1</v>
      </c>
      <c r="BJ38" t="s">
        <v>126</v>
      </c>
      <c r="BM38">
        <v>16001</v>
      </c>
      <c r="BN38">
        <v>0</v>
      </c>
      <c r="BP38">
        <v>0</v>
      </c>
      <c r="BQ38">
        <v>2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128</v>
      </c>
      <c r="CA38">
        <v>83</v>
      </c>
      <c r="CE38">
        <v>0</v>
      </c>
      <c r="CF38">
        <v>0</v>
      </c>
      <c r="CG38">
        <v>0</v>
      </c>
      <c r="CM38">
        <v>0</v>
      </c>
      <c r="CO38">
        <v>0</v>
      </c>
      <c r="CP38">
        <f t="shared" si="29"/>
        <v>-1643</v>
      </c>
      <c r="CQ38">
        <f t="shared" si="30"/>
        <v>82.15</v>
      </c>
      <c r="CR38">
        <f t="shared" si="31"/>
        <v>0</v>
      </c>
      <c r="CS38">
        <f t="shared" si="32"/>
        <v>0</v>
      </c>
      <c r="CT38">
        <f t="shared" si="33"/>
        <v>0</v>
      </c>
      <c r="CU38">
        <f t="shared" si="34"/>
        <v>0</v>
      </c>
      <c r="CV38">
        <f t="shared" si="35"/>
        <v>0</v>
      </c>
      <c r="CW38">
        <f t="shared" si="36"/>
        <v>0</v>
      </c>
      <c r="CX38">
        <f t="shared" si="37"/>
        <v>0</v>
      </c>
      <c r="CY38">
        <f t="shared" si="38"/>
        <v>0</v>
      </c>
      <c r="CZ38">
        <f t="shared" si="39"/>
        <v>0</v>
      </c>
      <c r="DN38">
        <v>0</v>
      </c>
      <c r="DO38">
        <v>0</v>
      </c>
      <c r="DP38">
        <v>1</v>
      </c>
      <c r="DQ38">
        <v>1</v>
      </c>
      <c r="DU38">
        <v>1003</v>
      </c>
      <c r="DV38" t="s">
        <v>106</v>
      </c>
      <c r="DW38" t="s">
        <v>106</v>
      </c>
      <c r="DX38">
        <v>1</v>
      </c>
      <c r="EE38">
        <v>958035609</v>
      </c>
      <c r="EF38">
        <v>2</v>
      </c>
      <c r="EG38" t="s">
        <v>99</v>
      </c>
      <c r="EH38">
        <v>0</v>
      </c>
      <c r="EJ38">
        <v>1</v>
      </c>
      <c r="EK38">
        <v>16001</v>
      </c>
      <c r="EL38" t="s">
        <v>100</v>
      </c>
      <c r="EM38" t="s">
        <v>101</v>
      </c>
      <c r="EQ38">
        <v>0</v>
      </c>
      <c r="ER38">
        <v>82.15</v>
      </c>
      <c r="ES38">
        <v>82.15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40"/>
        <v>0</v>
      </c>
      <c r="FS38">
        <v>0</v>
      </c>
      <c r="FX38">
        <v>128</v>
      </c>
      <c r="FY38">
        <v>83</v>
      </c>
      <c r="GD38">
        <v>1</v>
      </c>
      <c r="GF38">
        <v>679467730</v>
      </c>
      <c r="GG38">
        <v>2</v>
      </c>
      <c r="GH38">
        <v>1</v>
      </c>
      <c r="GI38">
        <v>-2</v>
      </c>
      <c r="GJ38">
        <v>0</v>
      </c>
      <c r="GK38">
        <v>0</v>
      </c>
      <c r="GL38">
        <f t="shared" si="41"/>
        <v>0</v>
      </c>
      <c r="GM38">
        <f t="shared" si="42"/>
        <v>-1643</v>
      </c>
      <c r="GN38">
        <f t="shared" si="43"/>
        <v>-1643</v>
      </c>
      <c r="GO38">
        <f t="shared" si="44"/>
        <v>0</v>
      </c>
      <c r="GP38">
        <f t="shared" si="45"/>
        <v>0</v>
      </c>
      <c r="GR38">
        <v>0</v>
      </c>
      <c r="GS38">
        <v>3</v>
      </c>
      <c r="GT38">
        <v>0</v>
      </c>
      <c r="GV38">
        <f t="shared" si="46"/>
        <v>0</v>
      </c>
      <c r="GW38">
        <v>1</v>
      </c>
      <c r="GX38">
        <f t="shared" si="47"/>
        <v>0</v>
      </c>
      <c r="HA38">
        <v>0</v>
      </c>
      <c r="HB38">
        <v>0</v>
      </c>
      <c r="HC38">
        <f t="shared" si="48"/>
        <v>0</v>
      </c>
      <c r="IK38">
        <v>0</v>
      </c>
    </row>
    <row r="39" spans="1:245">
      <c r="A39">
        <v>18</v>
      </c>
      <c r="B39">
        <v>1</v>
      </c>
      <c r="C39">
        <v>88</v>
      </c>
      <c r="E39" t="s">
        <v>123</v>
      </c>
      <c r="F39" t="s">
        <v>124</v>
      </c>
      <c r="G39" t="s">
        <v>125</v>
      </c>
      <c r="H39" t="s">
        <v>106</v>
      </c>
      <c r="I39">
        <f>I37*J39</f>
        <v>-20</v>
      </c>
      <c r="J39">
        <v>-100</v>
      </c>
      <c r="O39">
        <f t="shared" si="14"/>
        <v>-10975.24</v>
      </c>
      <c r="P39">
        <f t="shared" si="15"/>
        <v>-10975.24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991676013</v>
      </c>
      <c r="AB39">
        <f t="shared" si="25"/>
        <v>82.15</v>
      </c>
      <c r="AC39">
        <f t="shared" si="26"/>
        <v>82.15</v>
      </c>
      <c r="AD39">
        <f>ROUND((((ET39)-(EU39))+AE39),6)</f>
        <v>0</v>
      </c>
      <c r="AE39">
        <f t="shared" si="51"/>
        <v>0</v>
      </c>
      <c r="AF39">
        <f t="shared" si="51"/>
        <v>0</v>
      </c>
      <c r="AG39">
        <f t="shared" si="27"/>
        <v>0</v>
      </c>
      <c r="AH39">
        <f t="shared" si="52"/>
        <v>0</v>
      </c>
      <c r="AI39">
        <f t="shared" si="52"/>
        <v>0</v>
      </c>
      <c r="AJ39">
        <f t="shared" si="28"/>
        <v>0</v>
      </c>
      <c r="AK39">
        <v>82.15</v>
      </c>
      <c r="AL39">
        <v>82.15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128</v>
      </c>
      <c r="AU39">
        <v>83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6.68</v>
      </c>
      <c r="BH39">
        <v>3</v>
      </c>
      <c r="BI39">
        <v>1</v>
      </c>
      <c r="BJ39" t="s">
        <v>126</v>
      </c>
      <c r="BM39">
        <v>16001</v>
      </c>
      <c r="BN39">
        <v>0</v>
      </c>
      <c r="BO39" t="s">
        <v>124</v>
      </c>
      <c r="BP39">
        <v>1</v>
      </c>
      <c r="BQ39">
        <v>2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128</v>
      </c>
      <c r="CA39">
        <v>83</v>
      </c>
      <c r="CE39">
        <v>0</v>
      </c>
      <c r="CF39">
        <v>0</v>
      </c>
      <c r="CG39">
        <v>0</v>
      </c>
      <c r="CM39">
        <v>0</v>
      </c>
      <c r="CO39">
        <v>0</v>
      </c>
      <c r="CP39">
        <f t="shared" si="29"/>
        <v>-10975.24</v>
      </c>
      <c r="CQ39">
        <f t="shared" si="30"/>
        <v>548.76200000000006</v>
      </c>
      <c r="CR39">
        <f t="shared" si="31"/>
        <v>0</v>
      </c>
      <c r="CS39">
        <f t="shared" si="32"/>
        <v>0</v>
      </c>
      <c r="CT39">
        <f t="shared" si="33"/>
        <v>0</v>
      </c>
      <c r="CU39">
        <f t="shared" si="34"/>
        <v>0</v>
      </c>
      <c r="CV39">
        <f t="shared" si="35"/>
        <v>0</v>
      </c>
      <c r="CW39">
        <f t="shared" si="36"/>
        <v>0</v>
      </c>
      <c r="CX39">
        <f t="shared" si="37"/>
        <v>0</v>
      </c>
      <c r="CY39">
        <f t="shared" si="38"/>
        <v>0</v>
      </c>
      <c r="CZ39">
        <f t="shared" si="39"/>
        <v>0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106</v>
      </c>
      <c r="DW39" t="s">
        <v>106</v>
      </c>
      <c r="DX39">
        <v>1</v>
      </c>
      <c r="EE39">
        <v>958035609</v>
      </c>
      <c r="EF39">
        <v>2</v>
      </c>
      <c r="EG39" t="s">
        <v>99</v>
      </c>
      <c r="EH39">
        <v>0</v>
      </c>
      <c r="EJ39">
        <v>1</v>
      </c>
      <c r="EK39">
        <v>16001</v>
      </c>
      <c r="EL39" t="s">
        <v>100</v>
      </c>
      <c r="EM39" t="s">
        <v>101</v>
      </c>
      <c r="EQ39">
        <v>0</v>
      </c>
      <c r="ER39">
        <v>82.15</v>
      </c>
      <c r="ES39">
        <v>82.15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0"/>
        <v>0</v>
      </c>
      <c r="FS39">
        <v>0</v>
      </c>
      <c r="FX39">
        <v>128</v>
      </c>
      <c r="FY39">
        <v>83</v>
      </c>
      <c r="GD39">
        <v>1</v>
      </c>
      <c r="GF39">
        <v>679467730</v>
      </c>
      <c r="GG39">
        <v>2</v>
      </c>
      <c r="GH39">
        <v>1</v>
      </c>
      <c r="GI39">
        <v>2</v>
      </c>
      <c r="GJ39">
        <v>0</v>
      </c>
      <c r="GK39">
        <v>0</v>
      </c>
      <c r="GL39">
        <f t="shared" si="41"/>
        <v>0</v>
      </c>
      <c r="GM39">
        <f t="shared" si="42"/>
        <v>-10975.24</v>
      </c>
      <c r="GN39">
        <f t="shared" si="43"/>
        <v>-10975.24</v>
      </c>
      <c r="GO39">
        <f t="shared" si="44"/>
        <v>0</v>
      </c>
      <c r="GP39">
        <f t="shared" si="45"/>
        <v>0</v>
      </c>
      <c r="GR39">
        <v>0</v>
      </c>
      <c r="GS39">
        <v>3</v>
      </c>
      <c r="GT39">
        <v>0</v>
      </c>
      <c r="GV39">
        <f t="shared" si="46"/>
        <v>0</v>
      </c>
      <c r="GW39">
        <v>1</v>
      </c>
      <c r="GX39">
        <f t="shared" si="47"/>
        <v>0</v>
      </c>
      <c r="HA39">
        <v>0</v>
      </c>
      <c r="HB39">
        <v>0</v>
      </c>
      <c r="HC39">
        <f t="shared" si="48"/>
        <v>0</v>
      </c>
      <c r="IK39">
        <v>0</v>
      </c>
    </row>
    <row r="40" spans="1:245">
      <c r="A40">
        <v>18</v>
      </c>
      <c r="B40">
        <v>1</v>
      </c>
      <c r="C40">
        <v>78</v>
      </c>
      <c r="E40" t="s">
        <v>127</v>
      </c>
      <c r="F40" t="s">
        <v>109</v>
      </c>
      <c r="G40" t="s">
        <v>128</v>
      </c>
      <c r="H40" t="s">
        <v>106</v>
      </c>
      <c r="I40">
        <f>I36*J40</f>
        <v>20</v>
      </c>
      <c r="J40">
        <v>100</v>
      </c>
      <c r="O40">
        <f t="shared" si="14"/>
        <v>28633.4</v>
      </c>
      <c r="P40">
        <f t="shared" si="15"/>
        <v>28633.4</v>
      </c>
      <c r="Q40">
        <f t="shared" si="16"/>
        <v>0</v>
      </c>
      <c r="R40">
        <f t="shared" si="17"/>
        <v>0</v>
      </c>
      <c r="S40">
        <f t="shared" si="18"/>
        <v>0</v>
      </c>
      <c r="T40">
        <f t="shared" si="19"/>
        <v>0</v>
      </c>
      <c r="U40">
        <f t="shared" si="20"/>
        <v>0</v>
      </c>
      <c r="V40">
        <f t="shared" si="21"/>
        <v>0</v>
      </c>
      <c r="W40">
        <f t="shared" si="22"/>
        <v>0</v>
      </c>
      <c r="X40">
        <f t="shared" si="23"/>
        <v>0</v>
      </c>
      <c r="Y40">
        <f t="shared" si="24"/>
        <v>0</v>
      </c>
      <c r="AA40">
        <v>991675999</v>
      </c>
      <c r="AB40">
        <f t="shared" si="25"/>
        <v>1431.67</v>
      </c>
      <c r="AC40">
        <f t="shared" si="26"/>
        <v>1431.67</v>
      </c>
      <c r="AD40">
        <f>ROUND((((ET40)-(EU40))+AE40),6)</f>
        <v>0</v>
      </c>
      <c r="AE40">
        <f t="shared" si="51"/>
        <v>0</v>
      </c>
      <c r="AF40">
        <f t="shared" si="51"/>
        <v>0</v>
      </c>
      <c r="AG40">
        <f t="shared" si="27"/>
        <v>0</v>
      </c>
      <c r="AH40">
        <f t="shared" si="52"/>
        <v>0</v>
      </c>
      <c r="AI40">
        <f t="shared" si="52"/>
        <v>0</v>
      </c>
      <c r="AJ40">
        <f t="shared" si="28"/>
        <v>0</v>
      </c>
      <c r="AK40">
        <v>1431.67</v>
      </c>
      <c r="AL40">
        <v>1431.67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128</v>
      </c>
      <c r="AU40">
        <v>83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H40">
        <v>3</v>
      </c>
      <c r="BI40">
        <v>1</v>
      </c>
      <c r="BM40">
        <v>16001</v>
      </c>
      <c r="BN40">
        <v>0</v>
      </c>
      <c r="BP40">
        <v>0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128</v>
      </c>
      <c r="CA40">
        <v>83</v>
      </c>
      <c r="CE40">
        <v>0</v>
      </c>
      <c r="CF40">
        <v>0</v>
      </c>
      <c r="CG40">
        <v>0</v>
      </c>
      <c r="CM40">
        <v>0</v>
      </c>
      <c r="CO40">
        <v>0</v>
      </c>
      <c r="CP40">
        <f t="shared" si="29"/>
        <v>28633.4</v>
      </c>
      <c r="CQ40">
        <f t="shared" si="30"/>
        <v>1431.67</v>
      </c>
      <c r="CR40">
        <f t="shared" si="31"/>
        <v>0</v>
      </c>
      <c r="CS40">
        <f t="shared" si="32"/>
        <v>0</v>
      </c>
      <c r="CT40">
        <f t="shared" si="33"/>
        <v>0</v>
      </c>
      <c r="CU40">
        <f t="shared" si="34"/>
        <v>0</v>
      </c>
      <c r="CV40">
        <f t="shared" si="35"/>
        <v>0</v>
      </c>
      <c r="CW40">
        <f t="shared" si="36"/>
        <v>0</v>
      </c>
      <c r="CX40">
        <f t="shared" si="37"/>
        <v>0</v>
      </c>
      <c r="CY40">
        <f t="shared" si="38"/>
        <v>0</v>
      </c>
      <c r="CZ40">
        <f t="shared" si="39"/>
        <v>0</v>
      </c>
      <c r="DN40">
        <v>0</v>
      </c>
      <c r="DO40">
        <v>0</v>
      </c>
      <c r="DP40">
        <v>1</v>
      </c>
      <c r="DQ40">
        <v>1</v>
      </c>
      <c r="DU40">
        <v>1003</v>
      </c>
      <c r="DV40" t="s">
        <v>106</v>
      </c>
      <c r="DW40" t="s">
        <v>106</v>
      </c>
      <c r="DX40">
        <v>1</v>
      </c>
      <c r="EE40">
        <v>958035609</v>
      </c>
      <c r="EF40">
        <v>2</v>
      </c>
      <c r="EG40" t="s">
        <v>99</v>
      </c>
      <c r="EH40">
        <v>0</v>
      </c>
      <c r="EJ40">
        <v>1</v>
      </c>
      <c r="EK40">
        <v>16001</v>
      </c>
      <c r="EL40" t="s">
        <v>100</v>
      </c>
      <c r="EM40" t="s">
        <v>101</v>
      </c>
      <c r="EQ40">
        <v>0</v>
      </c>
      <c r="ER40">
        <v>0</v>
      </c>
      <c r="ES40">
        <v>1431.67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40"/>
        <v>0</v>
      </c>
      <c r="FS40">
        <v>0</v>
      </c>
      <c r="FX40">
        <v>128</v>
      </c>
      <c r="FY40">
        <v>83</v>
      </c>
      <c r="GA40" t="s">
        <v>129</v>
      </c>
      <c r="GD40">
        <v>1</v>
      </c>
      <c r="GF40">
        <v>-147548107</v>
      </c>
      <c r="GG40">
        <v>2</v>
      </c>
      <c r="GH40">
        <v>4</v>
      </c>
      <c r="GI40">
        <v>-2</v>
      </c>
      <c r="GJ40">
        <v>0</v>
      </c>
      <c r="GK40">
        <v>0</v>
      </c>
      <c r="GL40">
        <f t="shared" si="41"/>
        <v>0</v>
      </c>
      <c r="GM40">
        <f t="shared" si="42"/>
        <v>28633.4</v>
      </c>
      <c r="GN40">
        <f t="shared" si="43"/>
        <v>28633.4</v>
      </c>
      <c r="GO40">
        <f t="shared" si="44"/>
        <v>0</v>
      </c>
      <c r="GP40">
        <f t="shared" si="45"/>
        <v>0</v>
      </c>
      <c r="GR40">
        <v>0</v>
      </c>
      <c r="GS40">
        <v>2</v>
      </c>
      <c r="GT40">
        <v>0</v>
      </c>
      <c r="GV40">
        <f t="shared" si="46"/>
        <v>0</v>
      </c>
      <c r="GW40">
        <v>1</v>
      </c>
      <c r="GX40">
        <f t="shared" si="47"/>
        <v>0</v>
      </c>
      <c r="HA40">
        <v>0</v>
      </c>
      <c r="HB40">
        <v>0</v>
      </c>
      <c r="HC40">
        <f t="shared" si="48"/>
        <v>0</v>
      </c>
      <c r="HE40" t="s">
        <v>112</v>
      </c>
      <c r="HF40" t="s">
        <v>112</v>
      </c>
      <c r="IK40">
        <v>0</v>
      </c>
    </row>
    <row r="41" spans="1:245">
      <c r="A41">
        <v>18</v>
      </c>
      <c r="B41">
        <v>1</v>
      </c>
      <c r="C41">
        <v>92</v>
      </c>
      <c r="E41" t="s">
        <v>127</v>
      </c>
      <c r="F41" t="s">
        <v>109</v>
      </c>
      <c r="G41" t="s">
        <v>128</v>
      </c>
      <c r="H41" t="s">
        <v>106</v>
      </c>
      <c r="I41">
        <f>I37*J41</f>
        <v>20</v>
      </c>
      <c r="J41">
        <v>100</v>
      </c>
      <c r="O41">
        <f t="shared" si="14"/>
        <v>28633.4</v>
      </c>
      <c r="P41">
        <f t="shared" si="15"/>
        <v>28633.4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991676013</v>
      </c>
      <c r="AB41">
        <f t="shared" si="25"/>
        <v>1431.67</v>
      </c>
      <c r="AC41">
        <f t="shared" si="26"/>
        <v>1431.67</v>
      </c>
      <c r="AD41">
        <f>ROUND((((ET41)-(EU41))+AE41),6)</f>
        <v>0</v>
      </c>
      <c r="AE41">
        <f t="shared" si="51"/>
        <v>0</v>
      </c>
      <c r="AF41">
        <f t="shared" si="51"/>
        <v>0</v>
      </c>
      <c r="AG41">
        <f t="shared" si="27"/>
        <v>0</v>
      </c>
      <c r="AH41">
        <f t="shared" si="52"/>
        <v>0</v>
      </c>
      <c r="AI41">
        <f t="shared" si="52"/>
        <v>0</v>
      </c>
      <c r="AJ41">
        <f t="shared" si="28"/>
        <v>0</v>
      </c>
      <c r="AK41">
        <v>1431.67</v>
      </c>
      <c r="AL41">
        <v>1431.67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128</v>
      </c>
      <c r="AU41">
        <v>83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3</v>
      </c>
      <c r="BI41">
        <v>1</v>
      </c>
      <c r="BM41">
        <v>16001</v>
      </c>
      <c r="BN41">
        <v>0</v>
      </c>
      <c r="BP41">
        <v>0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128</v>
      </c>
      <c r="CA41">
        <v>83</v>
      </c>
      <c r="CE41">
        <v>0</v>
      </c>
      <c r="CF41">
        <v>0</v>
      </c>
      <c r="CG41">
        <v>0</v>
      </c>
      <c r="CM41">
        <v>0</v>
      </c>
      <c r="CO41">
        <v>0</v>
      </c>
      <c r="CP41">
        <f t="shared" si="29"/>
        <v>28633.4</v>
      </c>
      <c r="CQ41">
        <f t="shared" si="30"/>
        <v>1431.67</v>
      </c>
      <c r="CR41">
        <f t="shared" si="31"/>
        <v>0</v>
      </c>
      <c r="CS41">
        <f t="shared" si="32"/>
        <v>0</v>
      </c>
      <c r="CT41">
        <f t="shared" si="33"/>
        <v>0</v>
      </c>
      <c r="CU41">
        <f t="shared" si="34"/>
        <v>0</v>
      </c>
      <c r="CV41">
        <f t="shared" si="35"/>
        <v>0</v>
      </c>
      <c r="CW41">
        <f t="shared" si="36"/>
        <v>0</v>
      </c>
      <c r="CX41">
        <f t="shared" si="37"/>
        <v>0</v>
      </c>
      <c r="CY41">
        <f t="shared" si="38"/>
        <v>0</v>
      </c>
      <c r="CZ41">
        <f t="shared" si="39"/>
        <v>0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106</v>
      </c>
      <c r="DW41" t="s">
        <v>106</v>
      </c>
      <c r="DX41">
        <v>1</v>
      </c>
      <c r="EE41">
        <v>958035609</v>
      </c>
      <c r="EF41">
        <v>2</v>
      </c>
      <c r="EG41" t="s">
        <v>99</v>
      </c>
      <c r="EH41">
        <v>0</v>
      </c>
      <c r="EJ41">
        <v>1</v>
      </c>
      <c r="EK41">
        <v>16001</v>
      </c>
      <c r="EL41" t="s">
        <v>100</v>
      </c>
      <c r="EM41" t="s">
        <v>101</v>
      </c>
      <c r="EQ41">
        <v>0</v>
      </c>
      <c r="ER41">
        <v>1431.67</v>
      </c>
      <c r="ES41">
        <v>1431.67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1</v>
      </c>
      <c r="FD41">
        <v>18</v>
      </c>
      <c r="FF41">
        <v>1718</v>
      </c>
      <c r="FQ41">
        <v>0</v>
      </c>
      <c r="FR41">
        <f t="shared" si="40"/>
        <v>0</v>
      </c>
      <c r="FS41">
        <v>0</v>
      </c>
      <c r="FX41">
        <v>128</v>
      </c>
      <c r="FY41">
        <v>83</v>
      </c>
      <c r="GA41" t="s">
        <v>129</v>
      </c>
      <c r="GD41">
        <v>1</v>
      </c>
      <c r="GF41">
        <v>-147548107</v>
      </c>
      <c r="GG41">
        <v>2</v>
      </c>
      <c r="GH41">
        <v>3</v>
      </c>
      <c r="GI41">
        <v>-2</v>
      </c>
      <c r="GJ41">
        <v>0</v>
      </c>
      <c r="GK41">
        <v>0</v>
      </c>
      <c r="GL41">
        <f t="shared" si="41"/>
        <v>0</v>
      </c>
      <c r="GM41">
        <f t="shared" si="42"/>
        <v>28633.4</v>
      </c>
      <c r="GN41">
        <f t="shared" si="43"/>
        <v>28633.4</v>
      </c>
      <c r="GO41">
        <f t="shared" si="44"/>
        <v>0</v>
      </c>
      <c r="GP41">
        <f t="shared" si="45"/>
        <v>0</v>
      </c>
      <c r="GR41">
        <v>1</v>
      </c>
      <c r="GS41">
        <v>1</v>
      </c>
      <c r="GT41">
        <v>0</v>
      </c>
      <c r="GV41">
        <f t="shared" si="46"/>
        <v>0</v>
      </c>
      <c r="GW41">
        <v>1</v>
      </c>
      <c r="GX41">
        <f t="shared" si="47"/>
        <v>0</v>
      </c>
      <c r="HA41">
        <v>0</v>
      </c>
      <c r="HB41">
        <v>0</v>
      </c>
      <c r="HC41">
        <f t="shared" si="48"/>
        <v>0</v>
      </c>
      <c r="HE41" t="s">
        <v>112</v>
      </c>
      <c r="HF41" t="s">
        <v>112</v>
      </c>
      <c r="IK41">
        <v>0</v>
      </c>
    </row>
    <row r="42" spans="1:245">
      <c r="A42">
        <v>17</v>
      </c>
      <c r="B42">
        <v>1</v>
      </c>
      <c r="C42">
        <f ca="1">ROW(SmtRes!A98)</f>
        <v>98</v>
      </c>
      <c r="D42">
        <f ca="1">ROW(EtalonRes!A106)</f>
        <v>106</v>
      </c>
      <c r="E42" t="s">
        <v>130</v>
      </c>
      <c r="F42" t="s">
        <v>114</v>
      </c>
      <c r="G42" t="s">
        <v>115</v>
      </c>
      <c r="H42" t="s">
        <v>87</v>
      </c>
      <c r="I42">
        <f>ROUND(20/100,9)</f>
        <v>0.2</v>
      </c>
      <c r="J42">
        <v>0</v>
      </c>
      <c r="O42">
        <f t="shared" si="14"/>
        <v>26.76</v>
      </c>
      <c r="P42">
        <f t="shared" si="15"/>
        <v>2.2200000000000002</v>
      </c>
      <c r="Q42">
        <f t="shared" si="16"/>
        <v>11.13</v>
      </c>
      <c r="R42">
        <f t="shared" si="17"/>
        <v>0</v>
      </c>
      <c r="S42">
        <f t="shared" si="18"/>
        <v>13.41</v>
      </c>
      <c r="T42">
        <f t="shared" si="19"/>
        <v>0</v>
      </c>
      <c r="U42">
        <f t="shared" si="20"/>
        <v>1.1522999999999999</v>
      </c>
      <c r="V42">
        <f t="shared" si="21"/>
        <v>0</v>
      </c>
      <c r="W42">
        <f t="shared" si="22"/>
        <v>0</v>
      </c>
      <c r="X42">
        <f t="shared" si="23"/>
        <v>17.16</v>
      </c>
      <c r="Y42">
        <f t="shared" si="24"/>
        <v>11.13</v>
      </c>
      <c r="AA42">
        <v>991675999</v>
      </c>
      <c r="AB42">
        <f t="shared" si="25"/>
        <v>133.81549999999999</v>
      </c>
      <c r="AC42">
        <f t="shared" si="26"/>
        <v>11.11</v>
      </c>
      <c r="AD42">
        <f>ROUND(((((ET42*1.25))-((EU42*1.25)))+AE42),6)</f>
        <v>55.637500000000003</v>
      </c>
      <c r="AE42">
        <f>ROUND(((EU42*1.25)),6)</f>
        <v>0</v>
      </c>
      <c r="AF42">
        <f>ROUND(((EV42*1.15)),6)</f>
        <v>67.067999999999998</v>
      </c>
      <c r="AG42">
        <f t="shared" si="27"/>
        <v>0</v>
      </c>
      <c r="AH42">
        <f>((EW42*1.15))</f>
        <v>5.761499999999999</v>
      </c>
      <c r="AI42">
        <f>((EX42*1.25))</f>
        <v>0</v>
      </c>
      <c r="AJ42">
        <f t="shared" si="28"/>
        <v>0</v>
      </c>
      <c r="AK42">
        <v>113.94</v>
      </c>
      <c r="AL42">
        <v>11.11</v>
      </c>
      <c r="AM42">
        <v>44.51</v>
      </c>
      <c r="AN42">
        <v>0</v>
      </c>
      <c r="AO42">
        <v>58.32</v>
      </c>
      <c r="AP42">
        <v>0</v>
      </c>
      <c r="AQ42">
        <v>5.01</v>
      </c>
      <c r="AR42">
        <v>0</v>
      </c>
      <c r="AS42">
        <v>0</v>
      </c>
      <c r="AT42">
        <v>128</v>
      </c>
      <c r="AU42">
        <v>83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1</v>
      </c>
      <c r="BJ42" t="s">
        <v>116</v>
      </c>
      <c r="BM42">
        <v>16001</v>
      </c>
      <c r="BN42">
        <v>0</v>
      </c>
      <c r="BP42">
        <v>0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128</v>
      </c>
      <c r="CA42">
        <v>83</v>
      </c>
      <c r="CE42">
        <v>0</v>
      </c>
      <c r="CF42">
        <v>0</v>
      </c>
      <c r="CG42">
        <v>0</v>
      </c>
      <c r="CM42">
        <v>0</v>
      </c>
      <c r="CN42" t="s">
        <v>96</v>
      </c>
      <c r="CO42">
        <v>0</v>
      </c>
      <c r="CP42">
        <f t="shared" si="29"/>
        <v>26.76</v>
      </c>
      <c r="CQ42">
        <f t="shared" si="30"/>
        <v>11.11</v>
      </c>
      <c r="CR42">
        <f t="shared" si="31"/>
        <v>55.637500000000003</v>
      </c>
      <c r="CS42">
        <f t="shared" si="32"/>
        <v>0</v>
      </c>
      <c r="CT42">
        <f t="shared" si="33"/>
        <v>67.067999999999998</v>
      </c>
      <c r="CU42">
        <f t="shared" si="34"/>
        <v>0</v>
      </c>
      <c r="CV42">
        <f t="shared" si="35"/>
        <v>5.761499999999999</v>
      </c>
      <c r="CW42">
        <f t="shared" si="36"/>
        <v>0</v>
      </c>
      <c r="CX42">
        <f t="shared" si="37"/>
        <v>0</v>
      </c>
      <c r="CY42">
        <f t="shared" si="38"/>
        <v>17.1648</v>
      </c>
      <c r="CZ42">
        <f t="shared" si="39"/>
        <v>11.1303</v>
      </c>
      <c r="DE42" t="s">
        <v>97</v>
      </c>
      <c r="DF42" t="s">
        <v>97</v>
      </c>
      <c r="DG42" t="s">
        <v>98</v>
      </c>
      <c r="DI42" t="s">
        <v>98</v>
      </c>
      <c r="DJ42" t="s">
        <v>97</v>
      </c>
      <c r="DN42">
        <v>0</v>
      </c>
      <c r="DO42">
        <v>0</v>
      </c>
      <c r="DP42">
        <v>1</v>
      </c>
      <c r="DQ42">
        <v>1</v>
      </c>
      <c r="DU42">
        <v>1013</v>
      </c>
      <c r="DV42" t="s">
        <v>87</v>
      </c>
      <c r="DW42" t="s">
        <v>87</v>
      </c>
      <c r="DX42">
        <v>1</v>
      </c>
      <c r="EE42">
        <v>958035609</v>
      </c>
      <c r="EF42">
        <v>2</v>
      </c>
      <c r="EG42" t="s">
        <v>99</v>
      </c>
      <c r="EH42">
        <v>0</v>
      </c>
      <c r="EJ42">
        <v>1</v>
      </c>
      <c r="EK42">
        <v>16001</v>
      </c>
      <c r="EL42" t="s">
        <v>100</v>
      </c>
      <c r="EM42" t="s">
        <v>101</v>
      </c>
      <c r="EO42" t="s">
        <v>102</v>
      </c>
      <c r="EQ42">
        <v>0</v>
      </c>
      <c r="ER42">
        <v>113.94</v>
      </c>
      <c r="ES42">
        <v>11.11</v>
      </c>
      <c r="ET42">
        <v>44.51</v>
      </c>
      <c r="EU42">
        <v>0</v>
      </c>
      <c r="EV42">
        <v>58.32</v>
      </c>
      <c r="EW42">
        <v>5.01</v>
      </c>
      <c r="EX42">
        <v>0</v>
      </c>
      <c r="EY42">
        <v>0</v>
      </c>
      <c r="FQ42">
        <v>0</v>
      </c>
      <c r="FR42">
        <f t="shared" si="40"/>
        <v>0</v>
      </c>
      <c r="FS42">
        <v>0</v>
      </c>
      <c r="FX42">
        <v>128</v>
      </c>
      <c r="FY42">
        <v>83</v>
      </c>
      <c r="GD42">
        <v>1</v>
      </c>
      <c r="GF42">
        <v>588034862</v>
      </c>
      <c r="GG42">
        <v>2</v>
      </c>
      <c r="GH42">
        <v>1</v>
      </c>
      <c r="GI42">
        <v>-2</v>
      </c>
      <c r="GJ42">
        <v>0</v>
      </c>
      <c r="GK42">
        <v>0</v>
      </c>
      <c r="GL42">
        <f t="shared" si="41"/>
        <v>0</v>
      </c>
      <c r="GM42">
        <f t="shared" si="42"/>
        <v>55.05</v>
      </c>
      <c r="GN42">
        <f t="shared" si="43"/>
        <v>55.05</v>
      </c>
      <c r="GO42">
        <f t="shared" si="44"/>
        <v>0</v>
      </c>
      <c r="GP42">
        <f t="shared" si="45"/>
        <v>0</v>
      </c>
      <c r="GR42">
        <v>0</v>
      </c>
      <c r="GS42">
        <v>3</v>
      </c>
      <c r="GT42">
        <v>0</v>
      </c>
      <c r="GV42">
        <f t="shared" si="46"/>
        <v>0</v>
      </c>
      <c r="GW42">
        <v>1</v>
      </c>
      <c r="GX42">
        <f t="shared" si="47"/>
        <v>0</v>
      </c>
      <c r="HA42">
        <v>0</v>
      </c>
      <c r="HB42">
        <v>0</v>
      </c>
      <c r="HC42">
        <f t="shared" si="48"/>
        <v>0</v>
      </c>
      <c r="IK42">
        <v>0</v>
      </c>
    </row>
    <row r="43" spans="1:245">
      <c r="A43">
        <v>17</v>
      </c>
      <c r="B43">
        <v>1</v>
      </c>
      <c r="C43">
        <f ca="1">ROW(SmtRes!A104)</f>
        <v>104</v>
      </c>
      <c r="D43">
        <f ca="1">ROW(EtalonRes!A112)</f>
        <v>112</v>
      </c>
      <c r="E43" t="s">
        <v>130</v>
      </c>
      <c r="F43" t="s">
        <v>114</v>
      </c>
      <c r="G43" t="s">
        <v>115</v>
      </c>
      <c r="H43" t="s">
        <v>87</v>
      </c>
      <c r="I43">
        <f>ROUND(20/100,9)</f>
        <v>0.2</v>
      </c>
      <c r="J43">
        <v>0</v>
      </c>
      <c r="O43">
        <f t="shared" si="14"/>
        <v>526.77</v>
      </c>
      <c r="P43">
        <f t="shared" si="15"/>
        <v>17.98</v>
      </c>
      <c r="Q43">
        <f t="shared" si="16"/>
        <v>58.09</v>
      </c>
      <c r="R43">
        <f t="shared" si="17"/>
        <v>0</v>
      </c>
      <c r="S43">
        <f t="shared" si="18"/>
        <v>450.7</v>
      </c>
      <c r="T43">
        <f t="shared" si="19"/>
        <v>0</v>
      </c>
      <c r="U43">
        <f t="shared" si="20"/>
        <v>1.1522999999999999</v>
      </c>
      <c r="V43">
        <f t="shared" si="21"/>
        <v>0</v>
      </c>
      <c r="W43">
        <f t="shared" si="22"/>
        <v>0</v>
      </c>
      <c r="X43">
        <f t="shared" si="23"/>
        <v>576.9</v>
      </c>
      <c r="Y43">
        <f t="shared" si="24"/>
        <v>374.08</v>
      </c>
      <c r="AA43">
        <v>991676013</v>
      </c>
      <c r="AB43">
        <f t="shared" si="25"/>
        <v>133.81549999999999</v>
      </c>
      <c r="AC43">
        <f t="shared" si="26"/>
        <v>11.11</v>
      </c>
      <c r="AD43">
        <f>ROUND(((((ET43*1.25))-((EU43*1.25)))+AE43),6)</f>
        <v>55.637500000000003</v>
      </c>
      <c r="AE43">
        <f>ROUND(((EU43*1.25)),6)</f>
        <v>0</v>
      </c>
      <c r="AF43">
        <f>ROUND(((EV43*1.15)),6)</f>
        <v>67.067999999999998</v>
      </c>
      <c r="AG43">
        <f t="shared" si="27"/>
        <v>0</v>
      </c>
      <c r="AH43">
        <f>((EW43*1.15))</f>
        <v>5.761499999999999</v>
      </c>
      <c r="AI43">
        <f>((EX43*1.25))</f>
        <v>0</v>
      </c>
      <c r="AJ43">
        <f t="shared" si="28"/>
        <v>0</v>
      </c>
      <c r="AK43">
        <v>113.94</v>
      </c>
      <c r="AL43">
        <v>11.11</v>
      </c>
      <c r="AM43">
        <v>44.51</v>
      </c>
      <c r="AN43">
        <v>0</v>
      </c>
      <c r="AO43">
        <v>58.32</v>
      </c>
      <c r="AP43">
        <v>0</v>
      </c>
      <c r="AQ43">
        <v>5.01</v>
      </c>
      <c r="AR43">
        <v>0</v>
      </c>
      <c r="AS43">
        <v>0</v>
      </c>
      <c r="AT43">
        <v>128</v>
      </c>
      <c r="AU43">
        <v>83</v>
      </c>
      <c r="AV43">
        <v>1</v>
      </c>
      <c r="AW43">
        <v>1</v>
      </c>
      <c r="AZ43">
        <v>1</v>
      </c>
      <c r="BA43">
        <v>33.6</v>
      </c>
      <c r="BB43">
        <v>5.22</v>
      </c>
      <c r="BC43">
        <v>8.09</v>
      </c>
      <c r="BH43">
        <v>0</v>
      </c>
      <c r="BI43">
        <v>1</v>
      </c>
      <c r="BJ43" t="s">
        <v>116</v>
      </c>
      <c r="BM43">
        <v>16001</v>
      </c>
      <c r="BN43">
        <v>0</v>
      </c>
      <c r="BO43" t="s">
        <v>114</v>
      </c>
      <c r="BP43">
        <v>1</v>
      </c>
      <c r="BQ43">
        <v>2</v>
      </c>
      <c r="BR43">
        <v>0</v>
      </c>
      <c r="BS43">
        <v>33.6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128</v>
      </c>
      <c r="CA43">
        <v>83</v>
      </c>
      <c r="CE43">
        <v>0</v>
      </c>
      <c r="CF43">
        <v>0</v>
      </c>
      <c r="CG43">
        <v>0</v>
      </c>
      <c r="CM43">
        <v>0</v>
      </c>
      <c r="CN43" t="s">
        <v>96</v>
      </c>
      <c r="CO43">
        <v>0</v>
      </c>
      <c r="CP43">
        <f t="shared" si="29"/>
        <v>526.77</v>
      </c>
      <c r="CQ43">
        <f t="shared" si="30"/>
        <v>89.879899999999992</v>
      </c>
      <c r="CR43">
        <f t="shared" si="31"/>
        <v>290.42775</v>
      </c>
      <c r="CS43">
        <f t="shared" si="32"/>
        <v>0</v>
      </c>
      <c r="CT43">
        <f t="shared" si="33"/>
        <v>2253.4848000000002</v>
      </c>
      <c r="CU43">
        <f t="shared" si="34"/>
        <v>0</v>
      </c>
      <c r="CV43">
        <f t="shared" si="35"/>
        <v>5.761499999999999</v>
      </c>
      <c r="CW43">
        <f t="shared" si="36"/>
        <v>0</v>
      </c>
      <c r="CX43">
        <f t="shared" si="37"/>
        <v>0</v>
      </c>
      <c r="CY43">
        <f t="shared" si="38"/>
        <v>576.89599999999996</v>
      </c>
      <c r="CZ43">
        <f t="shared" si="39"/>
        <v>374.08099999999996</v>
      </c>
      <c r="DE43" t="s">
        <v>97</v>
      </c>
      <c r="DF43" t="s">
        <v>97</v>
      </c>
      <c r="DG43" t="s">
        <v>98</v>
      </c>
      <c r="DI43" t="s">
        <v>98</v>
      </c>
      <c r="DJ43" t="s">
        <v>97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87</v>
      </c>
      <c r="DW43" t="s">
        <v>87</v>
      </c>
      <c r="DX43">
        <v>1</v>
      </c>
      <c r="EE43">
        <v>958035609</v>
      </c>
      <c r="EF43">
        <v>2</v>
      </c>
      <c r="EG43" t="s">
        <v>99</v>
      </c>
      <c r="EH43">
        <v>0</v>
      </c>
      <c r="EJ43">
        <v>1</v>
      </c>
      <c r="EK43">
        <v>16001</v>
      </c>
      <c r="EL43" t="s">
        <v>100</v>
      </c>
      <c r="EM43" t="s">
        <v>101</v>
      </c>
      <c r="EO43" t="s">
        <v>102</v>
      </c>
      <c r="EQ43">
        <v>0</v>
      </c>
      <c r="ER43">
        <v>113.94</v>
      </c>
      <c r="ES43">
        <v>11.11</v>
      </c>
      <c r="ET43">
        <v>44.51</v>
      </c>
      <c r="EU43">
        <v>0</v>
      </c>
      <c r="EV43">
        <v>58.32</v>
      </c>
      <c r="EW43">
        <v>5.01</v>
      </c>
      <c r="EX43">
        <v>0</v>
      </c>
      <c r="EY43">
        <v>0</v>
      </c>
      <c r="FQ43">
        <v>0</v>
      </c>
      <c r="FR43">
        <f t="shared" si="40"/>
        <v>0</v>
      </c>
      <c r="FS43">
        <v>0</v>
      </c>
      <c r="FX43">
        <v>128</v>
      </c>
      <c r="FY43">
        <v>83</v>
      </c>
      <c r="GD43">
        <v>1</v>
      </c>
      <c r="GF43">
        <v>588034862</v>
      </c>
      <c r="GG43">
        <v>2</v>
      </c>
      <c r="GH43">
        <v>1</v>
      </c>
      <c r="GI43">
        <v>2</v>
      </c>
      <c r="GJ43">
        <v>0</v>
      </c>
      <c r="GK43">
        <v>0</v>
      </c>
      <c r="GL43">
        <f t="shared" si="41"/>
        <v>0</v>
      </c>
      <c r="GM43">
        <f t="shared" si="42"/>
        <v>1477.75</v>
      </c>
      <c r="GN43">
        <f t="shared" si="43"/>
        <v>1477.75</v>
      </c>
      <c r="GO43">
        <f t="shared" si="44"/>
        <v>0</v>
      </c>
      <c r="GP43">
        <f t="shared" si="45"/>
        <v>0</v>
      </c>
      <c r="GR43">
        <v>0</v>
      </c>
      <c r="GS43">
        <v>3</v>
      </c>
      <c r="GT43">
        <v>0</v>
      </c>
      <c r="GV43">
        <f t="shared" si="46"/>
        <v>0</v>
      </c>
      <c r="GW43">
        <v>1</v>
      </c>
      <c r="GX43">
        <f t="shared" si="47"/>
        <v>0</v>
      </c>
      <c r="HA43">
        <v>0</v>
      </c>
      <c r="HB43">
        <v>0</v>
      </c>
      <c r="HC43">
        <f t="shared" si="48"/>
        <v>0</v>
      </c>
      <c r="IK43">
        <v>0</v>
      </c>
    </row>
    <row r="44" spans="1:245">
      <c r="A44">
        <v>17</v>
      </c>
      <c r="B44">
        <v>1</v>
      </c>
      <c r="C44">
        <f ca="1">ROW(SmtRes!A121)</f>
        <v>121</v>
      </c>
      <c r="D44">
        <f ca="1">ROW(EtalonRes!A129)</f>
        <v>129</v>
      </c>
      <c r="E44" t="s">
        <v>131</v>
      </c>
      <c r="F44" t="s">
        <v>132</v>
      </c>
      <c r="G44" t="s">
        <v>133</v>
      </c>
      <c r="H44" t="s">
        <v>87</v>
      </c>
      <c r="I44">
        <f>ROUND(5/100,9)</f>
        <v>0.05</v>
      </c>
      <c r="J44">
        <v>0</v>
      </c>
      <c r="O44">
        <f t="shared" si="14"/>
        <v>336.68</v>
      </c>
      <c r="P44">
        <f t="shared" si="15"/>
        <v>304.2</v>
      </c>
      <c r="Q44">
        <f t="shared" si="16"/>
        <v>6.13</v>
      </c>
      <c r="R44">
        <f t="shared" si="17"/>
        <v>0.18</v>
      </c>
      <c r="S44">
        <f t="shared" si="18"/>
        <v>26.35</v>
      </c>
      <c r="T44">
        <f t="shared" si="19"/>
        <v>0</v>
      </c>
      <c r="U44">
        <f t="shared" si="20"/>
        <v>2.7387250000000001</v>
      </c>
      <c r="V44">
        <f t="shared" si="21"/>
        <v>1.3125000000000001E-2</v>
      </c>
      <c r="W44">
        <f t="shared" si="22"/>
        <v>0</v>
      </c>
      <c r="X44">
        <f t="shared" si="23"/>
        <v>33.96</v>
      </c>
      <c r="Y44">
        <f t="shared" si="24"/>
        <v>22.02</v>
      </c>
      <c r="AA44">
        <v>991675999</v>
      </c>
      <c r="AB44">
        <f t="shared" si="25"/>
        <v>6733.6750000000002</v>
      </c>
      <c r="AC44">
        <f t="shared" si="26"/>
        <v>6084.07</v>
      </c>
      <c r="AD44">
        <f>ROUND(((((ET44*1.25))-((EU44*1.25)))+AE44),6)</f>
        <v>122.675</v>
      </c>
      <c r="AE44">
        <f>ROUND(((EU44*1.25)),6)</f>
        <v>3.55</v>
      </c>
      <c r="AF44">
        <f>ROUND(((EV44*1.15)),6)</f>
        <v>526.92999999999995</v>
      </c>
      <c r="AG44">
        <f t="shared" si="27"/>
        <v>0</v>
      </c>
      <c r="AH44">
        <f>((EW44*1.15))</f>
        <v>54.774499999999996</v>
      </c>
      <c r="AI44">
        <f>((EX44*1.25))</f>
        <v>0.26250000000000001</v>
      </c>
      <c r="AJ44">
        <f t="shared" si="28"/>
        <v>0</v>
      </c>
      <c r="AK44">
        <v>6640.41</v>
      </c>
      <c r="AL44">
        <v>6084.07</v>
      </c>
      <c r="AM44">
        <v>98.14</v>
      </c>
      <c r="AN44">
        <v>2.84</v>
      </c>
      <c r="AO44">
        <v>458.2</v>
      </c>
      <c r="AP44">
        <v>0</v>
      </c>
      <c r="AQ44">
        <v>47.63</v>
      </c>
      <c r="AR44">
        <v>0.21</v>
      </c>
      <c r="AS44">
        <v>0</v>
      </c>
      <c r="AT44">
        <v>128</v>
      </c>
      <c r="AU44">
        <v>83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H44">
        <v>0</v>
      </c>
      <c r="BI44">
        <v>1</v>
      </c>
      <c r="BJ44" t="s">
        <v>134</v>
      </c>
      <c r="BM44">
        <v>16001</v>
      </c>
      <c r="BN44">
        <v>0</v>
      </c>
      <c r="BP44">
        <v>0</v>
      </c>
      <c r="BQ44">
        <v>2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128</v>
      </c>
      <c r="CA44">
        <v>83</v>
      </c>
      <c r="CE44">
        <v>0</v>
      </c>
      <c r="CF44">
        <v>0</v>
      </c>
      <c r="CG44">
        <v>0</v>
      </c>
      <c r="CM44">
        <v>0</v>
      </c>
      <c r="CN44" t="s">
        <v>96</v>
      </c>
      <c r="CO44">
        <v>0</v>
      </c>
      <c r="CP44">
        <f t="shared" si="29"/>
        <v>336.68</v>
      </c>
      <c r="CQ44">
        <f t="shared" si="30"/>
        <v>6084.07</v>
      </c>
      <c r="CR44">
        <f t="shared" si="31"/>
        <v>122.675</v>
      </c>
      <c r="CS44">
        <f t="shared" si="32"/>
        <v>3.55</v>
      </c>
      <c r="CT44">
        <f t="shared" si="33"/>
        <v>526.92999999999995</v>
      </c>
      <c r="CU44">
        <f t="shared" si="34"/>
        <v>0</v>
      </c>
      <c r="CV44">
        <f t="shared" si="35"/>
        <v>54.774499999999996</v>
      </c>
      <c r="CW44">
        <f t="shared" si="36"/>
        <v>0.26250000000000001</v>
      </c>
      <c r="CX44">
        <f t="shared" si="37"/>
        <v>0</v>
      </c>
      <c r="CY44">
        <f t="shared" si="38"/>
        <v>33.958400000000005</v>
      </c>
      <c r="CZ44">
        <f t="shared" si="39"/>
        <v>22.019900000000003</v>
      </c>
      <c r="DE44" t="s">
        <v>97</v>
      </c>
      <c r="DF44" t="s">
        <v>97</v>
      </c>
      <c r="DG44" t="s">
        <v>98</v>
      </c>
      <c r="DI44" t="s">
        <v>98</v>
      </c>
      <c r="DJ44" t="s">
        <v>97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87</v>
      </c>
      <c r="DW44" t="s">
        <v>87</v>
      </c>
      <c r="DX44">
        <v>1</v>
      </c>
      <c r="EE44">
        <v>958035609</v>
      </c>
      <c r="EF44">
        <v>2</v>
      </c>
      <c r="EG44" t="s">
        <v>99</v>
      </c>
      <c r="EH44">
        <v>0</v>
      </c>
      <c r="EJ44">
        <v>1</v>
      </c>
      <c r="EK44">
        <v>16001</v>
      </c>
      <c r="EL44" t="s">
        <v>100</v>
      </c>
      <c r="EM44" t="s">
        <v>101</v>
      </c>
      <c r="EO44" t="s">
        <v>102</v>
      </c>
      <c r="EQ44">
        <v>0</v>
      </c>
      <c r="ER44">
        <v>6640.41</v>
      </c>
      <c r="ES44">
        <v>6084.07</v>
      </c>
      <c r="ET44">
        <v>98.14</v>
      </c>
      <c r="EU44">
        <v>2.84</v>
      </c>
      <c r="EV44">
        <v>458.2</v>
      </c>
      <c r="EW44">
        <v>47.63</v>
      </c>
      <c r="EX44">
        <v>0.21</v>
      </c>
      <c r="EY44">
        <v>0</v>
      </c>
      <c r="FQ44">
        <v>0</v>
      </c>
      <c r="FR44">
        <f t="shared" si="40"/>
        <v>0</v>
      </c>
      <c r="FS44">
        <v>0</v>
      </c>
      <c r="FX44">
        <v>128</v>
      </c>
      <c r="FY44">
        <v>83</v>
      </c>
      <c r="GD44">
        <v>1</v>
      </c>
      <c r="GF44">
        <v>-930038346</v>
      </c>
      <c r="GG44">
        <v>2</v>
      </c>
      <c r="GH44">
        <v>1</v>
      </c>
      <c r="GI44">
        <v>-2</v>
      </c>
      <c r="GJ44">
        <v>0</v>
      </c>
      <c r="GK44">
        <v>0</v>
      </c>
      <c r="GL44">
        <f t="shared" si="41"/>
        <v>0</v>
      </c>
      <c r="GM44">
        <f t="shared" si="42"/>
        <v>392.66</v>
      </c>
      <c r="GN44">
        <f t="shared" si="43"/>
        <v>392.66</v>
      </c>
      <c r="GO44">
        <f t="shared" si="44"/>
        <v>0</v>
      </c>
      <c r="GP44">
        <f t="shared" si="45"/>
        <v>0</v>
      </c>
      <c r="GR44">
        <v>0</v>
      </c>
      <c r="GS44">
        <v>3</v>
      </c>
      <c r="GT44">
        <v>0</v>
      </c>
      <c r="GV44">
        <f t="shared" si="46"/>
        <v>0</v>
      </c>
      <c r="GW44">
        <v>1</v>
      </c>
      <c r="GX44">
        <f t="shared" si="47"/>
        <v>0</v>
      </c>
      <c r="HA44">
        <v>0</v>
      </c>
      <c r="HB44">
        <v>0</v>
      </c>
      <c r="HC44">
        <f t="shared" si="48"/>
        <v>0</v>
      </c>
      <c r="IK44">
        <v>0</v>
      </c>
    </row>
    <row r="45" spans="1:245">
      <c r="A45">
        <v>17</v>
      </c>
      <c r="B45">
        <v>1</v>
      </c>
      <c r="C45">
        <f ca="1">ROW(SmtRes!A138)</f>
        <v>138</v>
      </c>
      <c r="D45">
        <f ca="1">ROW(EtalonRes!A146)</f>
        <v>146</v>
      </c>
      <c r="E45" t="s">
        <v>131</v>
      </c>
      <c r="F45" t="s">
        <v>132</v>
      </c>
      <c r="G45" t="s">
        <v>133</v>
      </c>
      <c r="H45" t="s">
        <v>87</v>
      </c>
      <c r="I45">
        <f>ROUND(5/100,9)</f>
        <v>0.05</v>
      </c>
      <c r="J45">
        <v>0</v>
      </c>
      <c r="O45">
        <f t="shared" si="14"/>
        <v>3480.55</v>
      </c>
      <c r="P45">
        <f t="shared" si="15"/>
        <v>2530.9699999999998</v>
      </c>
      <c r="Q45">
        <f t="shared" si="16"/>
        <v>64.34</v>
      </c>
      <c r="R45">
        <f t="shared" si="17"/>
        <v>5.96</v>
      </c>
      <c r="S45">
        <f t="shared" si="18"/>
        <v>885.24</v>
      </c>
      <c r="T45">
        <f t="shared" si="19"/>
        <v>0</v>
      </c>
      <c r="U45">
        <f t="shared" si="20"/>
        <v>2.7387250000000001</v>
      </c>
      <c r="V45">
        <f t="shared" si="21"/>
        <v>1.3125000000000001E-2</v>
      </c>
      <c r="W45">
        <f t="shared" si="22"/>
        <v>0</v>
      </c>
      <c r="X45">
        <f t="shared" si="23"/>
        <v>1140.74</v>
      </c>
      <c r="Y45">
        <f t="shared" si="24"/>
        <v>739.7</v>
      </c>
      <c r="AA45">
        <v>991676013</v>
      </c>
      <c r="AB45">
        <f t="shared" si="25"/>
        <v>6733.6750000000002</v>
      </c>
      <c r="AC45">
        <f t="shared" si="26"/>
        <v>6084.07</v>
      </c>
      <c r="AD45">
        <f>ROUND(((((ET45*1.25))-((EU45*1.25)))+AE45),6)</f>
        <v>122.675</v>
      </c>
      <c r="AE45">
        <f>ROUND(((EU45*1.25)),6)</f>
        <v>3.55</v>
      </c>
      <c r="AF45">
        <f>ROUND(((EV45*1.15)),6)</f>
        <v>526.92999999999995</v>
      </c>
      <c r="AG45">
        <f t="shared" si="27"/>
        <v>0</v>
      </c>
      <c r="AH45">
        <f>((EW45*1.15))</f>
        <v>54.774499999999996</v>
      </c>
      <c r="AI45">
        <f>((EX45*1.25))</f>
        <v>0.26250000000000001</v>
      </c>
      <c r="AJ45">
        <f t="shared" si="28"/>
        <v>0</v>
      </c>
      <c r="AK45">
        <v>6640.41</v>
      </c>
      <c r="AL45">
        <v>6084.07</v>
      </c>
      <c r="AM45">
        <v>98.14</v>
      </c>
      <c r="AN45">
        <v>2.84</v>
      </c>
      <c r="AO45">
        <v>458.2</v>
      </c>
      <c r="AP45">
        <v>0</v>
      </c>
      <c r="AQ45">
        <v>47.63</v>
      </c>
      <c r="AR45">
        <v>0.21</v>
      </c>
      <c r="AS45">
        <v>0</v>
      </c>
      <c r="AT45">
        <v>128</v>
      </c>
      <c r="AU45">
        <v>83</v>
      </c>
      <c r="AV45">
        <v>1</v>
      </c>
      <c r="AW45">
        <v>1</v>
      </c>
      <c r="AZ45">
        <v>1</v>
      </c>
      <c r="BA45">
        <v>33.6</v>
      </c>
      <c r="BB45">
        <v>10.49</v>
      </c>
      <c r="BC45">
        <v>8.32</v>
      </c>
      <c r="BH45">
        <v>0</v>
      </c>
      <c r="BI45">
        <v>1</v>
      </c>
      <c r="BJ45" t="s">
        <v>134</v>
      </c>
      <c r="BM45">
        <v>16001</v>
      </c>
      <c r="BN45">
        <v>0</v>
      </c>
      <c r="BO45" t="s">
        <v>132</v>
      </c>
      <c r="BP45">
        <v>1</v>
      </c>
      <c r="BQ45">
        <v>2</v>
      </c>
      <c r="BR45">
        <v>0</v>
      </c>
      <c r="BS45">
        <v>33.6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128</v>
      </c>
      <c r="CA45">
        <v>83</v>
      </c>
      <c r="CE45">
        <v>0</v>
      </c>
      <c r="CF45">
        <v>0</v>
      </c>
      <c r="CG45">
        <v>0</v>
      </c>
      <c r="CM45">
        <v>0</v>
      </c>
      <c r="CN45" t="s">
        <v>96</v>
      </c>
      <c r="CO45">
        <v>0</v>
      </c>
      <c r="CP45">
        <f t="shared" si="29"/>
        <v>3480.55</v>
      </c>
      <c r="CQ45">
        <f t="shared" si="30"/>
        <v>50619.462399999997</v>
      </c>
      <c r="CR45">
        <f t="shared" si="31"/>
        <v>1286.8607500000001</v>
      </c>
      <c r="CS45">
        <f t="shared" si="32"/>
        <v>119.28</v>
      </c>
      <c r="CT45">
        <f t="shared" si="33"/>
        <v>17704.847999999998</v>
      </c>
      <c r="CU45">
        <f t="shared" si="34"/>
        <v>0</v>
      </c>
      <c r="CV45">
        <f t="shared" si="35"/>
        <v>54.774499999999996</v>
      </c>
      <c r="CW45">
        <f t="shared" si="36"/>
        <v>0.26250000000000001</v>
      </c>
      <c r="CX45">
        <f t="shared" si="37"/>
        <v>0</v>
      </c>
      <c r="CY45">
        <f t="shared" si="38"/>
        <v>1140.7360000000001</v>
      </c>
      <c r="CZ45">
        <f t="shared" si="39"/>
        <v>739.69600000000003</v>
      </c>
      <c r="DE45" t="s">
        <v>97</v>
      </c>
      <c r="DF45" t="s">
        <v>97</v>
      </c>
      <c r="DG45" t="s">
        <v>98</v>
      </c>
      <c r="DI45" t="s">
        <v>98</v>
      </c>
      <c r="DJ45" t="s">
        <v>97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87</v>
      </c>
      <c r="DW45" t="s">
        <v>87</v>
      </c>
      <c r="DX45">
        <v>1</v>
      </c>
      <c r="EE45">
        <v>958035609</v>
      </c>
      <c r="EF45">
        <v>2</v>
      </c>
      <c r="EG45" t="s">
        <v>99</v>
      </c>
      <c r="EH45">
        <v>0</v>
      </c>
      <c r="EJ45">
        <v>1</v>
      </c>
      <c r="EK45">
        <v>16001</v>
      </c>
      <c r="EL45" t="s">
        <v>100</v>
      </c>
      <c r="EM45" t="s">
        <v>101</v>
      </c>
      <c r="EO45" t="s">
        <v>102</v>
      </c>
      <c r="EQ45">
        <v>0</v>
      </c>
      <c r="ER45">
        <v>6640.41</v>
      </c>
      <c r="ES45">
        <v>6084.07</v>
      </c>
      <c r="ET45">
        <v>98.14</v>
      </c>
      <c r="EU45">
        <v>2.84</v>
      </c>
      <c r="EV45">
        <v>458.2</v>
      </c>
      <c r="EW45">
        <v>47.63</v>
      </c>
      <c r="EX45">
        <v>0.21</v>
      </c>
      <c r="EY45">
        <v>0</v>
      </c>
      <c r="FQ45">
        <v>0</v>
      </c>
      <c r="FR45">
        <f t="shared" si="40"/>
        <v>0</v>
      </c>
      <c r="FS45">
        <v>0</v>
      </c>
      <c r="FX45">
        <v>128</v>
      </c>
      <c r="FY45">
        <v>83</v>
      </c>
      <c r="GD45">
        <v>1</v>
      </c>
      <c r="GF45">
        <v>-930038346</v>
      </c>
      <c r="GG45">
        <v>2</v>
      </c>
      <c r="GH45">
        <v>1</v>
      </c>
      <c r="GI45">
        <v>2</v>
      </c>
      <c r="GJ45">
        <v>0</v>
      </c>
      <c r="GK45">
        <v>0</v>
      </c>
      <c r="GL45">
        <f t="shared" si="41"/>
        <v>0</v>
      </c>
      <c r="GM45">
        <f t="shared" si="42"/>
        <v>5360.99</v>
      </c>
      <c r="GN45">
        <f t="shared" si="43"/>
        <v>5360.99</v>
      </c>
      <c r="GO45">
        <f t="shared" si="44"/>
        <v>0</v>
      </c>
      <c r="GP45">
        <f t="shared" si="45"/>
        <v>0</v>
      </c>
      <c r="GR45">
        <v>0</v>
      </c>
      <c r="GS45">
        <v>3</v>
      </c>
      <c r="GT45">
        <v>0</v>
      </c>
      <c r="GV45">
        <f t="shared" si="46"/>
        <v>0</v>
      </c>
      <c r="GW45">
        <v>1</v>
      </c>
      <c r="GX45">
        <f t="shared" si="47"/>
        <v>0</v>
      </c>
      <c r="HA45">
        <v>0</v>
      </c>
      <c r="HB45">
        <v>0</v>
      </c>
      <c r="HC45">
        <f t="shared" si="48"/>
        <v>0</v>
      </c>
      <c r="IK45">
        <v>0</v>
      </c>
    </row>
    <row r="46" spans="1:245">
      <c r="A46">
        <v>18</v>
      </c>
      <c r="B46">
        <v>1</v>
      </c>
      <c r="C46">
        <v>117</v>
      </c>
      <c r="E46" t="s">
        <v>135</v>
      </c>
      <c r="F46" t="s">
        <v>136</v>
      </c>
      <c r="G46" t="s">
        <v>137</v>
      </c>
      <c r="H46" t="s">
        <v>106</v>
      </c>
      <c r="I46">
        <f>I44*J46</f>
        <v>-5</v>
      </c>
      <c r="J46">
        <v>-100</v>
      </c>
      <c r="O46">
        <f t="shared" si="14"/>
        <v>-301.8</v>
      </c>
      <c r="P46">
        <f t="shared" si="15"/>
        <v>-301.8</v>
      </c>
      <c r="Q46">
        <f t="shared" si="16"/>
        <v>0</v>
      </c>
      <c r="R46">
        <f t="shared" si="17"/>
        <v>0</v>
      </c>
      <c r="S46">
        <f t="shared" si="18"/>
        <v>0</v>
      </c>
      <c r="T46">
        <f t="shared" si="19"/>
        <v>0</v>
      </c>
      <c r="U46">
        <f t="shared" si="20"/>
        <v>0</v>
      </c>
      <c r="V46">
        <f t="shared" si="21"/>
        <v>0</v>
      </c>
      <c r="W46">
        <f t="shared" si="22"/>
        <v>0</v>
      </c>
      <c r="X46">
        <f t="shared" si="23"/>
        <v>0</v>
      </c>
      <c r="Y46">
        <f t="shared" si="24"/>
        <v>0</v>
      </c>
      <c r="AA46">
        <v>991675999</v>
      </c>
      <c r="AB46">
        <f t="shared" si="25"/>
        <v>60.36</v>
      </c>
      <c r="AC46">
        <f t="shared" si="26"/>
        <v>60.36</v>
      </c>
      <c r="AD46">
        <f t="shared" ref="AD46:AD51" si="53">ROUND((((ET46)-(EU46))+AE46),6)</f>
        <v>0</v>
      </c>
      <c r="AE46">
        <f t="shared" ref="AE46:AF51" si="54">ROUND((EU46),6)</f>
        <v>0</v>
      </c>
      <c r="AF46">
        <f t="shared" si="54"/>
        <v>0</v>
      </c>
      <c r="AG46">
        <f t="shared" si="27"/>
        <v>0</v>
      </c>
      <c r="AH46">
        <f t="shared" ref="AH46:AI51" si="55">(EW46)</f>
        <v>0</v>
      </c>
      <c r="AI46">
        <f t="shared" si="55"/>
        <v>0</v>
      </c>
      <c r="AJ46">
        <f t="shared" si="28"/>
        <v>0</v>
      </c>
      <c r="AK46">
        <v>60.36</v>
      </c>
      <c r="AL46">
        <v>60.36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128</v>
      </c>
      <c r="AU46">
        <v>83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H46">
        <v>3</v>
      </c>
      <c r="BI46">
        <v>1</v>
      </c>
      <c r="BJ46" t="s">
        <v>138</v>
      </c>
      <c r="BM46">
        <v>16001</v>
      </c>
      <c r="BN46">
        <v>0</v>
      </c>
      <c r="BP46">
        <v>0</v>
      </c>
      <c r="BQ46">
        <v>2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128</v>
      </c>
      <c r="CA46">
        <v>83</v>
      </c>
      <c r="CE46">
        <v>0</v>
      </c>
      <c r="CF46">
        <v>0</v>
      </c>
      <c r="CG46">
        <v>0</v>
      </c>
      <c r="CM46">
        <v>0</v>
      </c>
      <c r="CO46">
        <v>0</v>
      </c>
      <c r="CP46">
        <f t="shared" si="29"/>
        <v>-301.8</v>
      </c>
      <c r="CQ46">
        <f t="shared" si="30"/>
        <v>60.36</v>
      </c>
      <c r="CR46">
        <f t="shared" si="31"/>
        <v>0</v>
      </c>
      <c r="CS46">
        <f t="shared" si="32"/>
        <v>0</v>
      </c>
      <c r="CT46">
        <f t="shared" si="33"/>
        <v>0</v>
      </c>
      <c r="CU46">
        <f t="shared" si="34"/>
        <v>0</v>
      </c>
      <c r="CV46">
        <f t="shared" si="35"/>
        <v>0</v>
      </c>
      <c r="CW46">
        <f t="shared" si="36"/>
        <v>0</v>
      </c>
      <c r="CX46">
        <f t="shared" si="37"/>
        <v>0</v>
      </c>
      <c r="CY46">
        <f t="shared" si="38"/>
        <v>0</v>
      </c>
      <c r="CZ46">
        <f t="shared" si="39"/>
        <v>0</v>
      </c>
      <c r="DN46">
        <v>0</v>
      </c>
      <c r="DO46">
        <v>0</v>
      </c>
      <c r="DP46">
        <v>1</v>
      </c>
      <c r="DQ46">
        <v>1</v>
      </c>
      <c r="DU46">
        <v>1003</v>
      </c>
      <c r="DV46" t="s">
        <v>106</v>
      </c>
      <c r="DW46" t="s">
        <v>106</v>
      </c>
      <c r="DX46">
        <v>1</v>
      </c>
      <c r="EE46">
        <v>958035609</v>
      </c>
      <c r="EF46">
        <v>2</v>
      </c>
      <c r="EG46" t="s">
        <v>99</v>
      </c>
      <c r="EH46">
        <v>0</v>
      </c>
      <c r="EJ46">
        <v>1</v>
      </c>
      <c r="EK46">
        <v>16001</v>
      </c>
      <c r="EL46" t="s">
        <v>100</v>
      </c>
      <c r="EM46" t="s">
        <v>101</v>
      </c>
      <c r="EQ46">
        <v>0</v>
      </c>
      <c r="ER46">
        <v>60.36</v>
      </c>
      <c r="ES46">
        <v>60.36</v>
      </c>
      <c r="ET46">
        <v>0</v>
      </c>
      <c r="EU46">
        <v>0</v>
      </c>
      <c r="EV46">
        <v>0</v>
      </c>
      <c r="EW46">
        <v>0</v>
      </c>
      <c r="EX46">
        <v>0</v>
      </c>
      <c r="FQ46">
        <v>0</v>
      </c>
      <c r="FR46">
        <f t="shared" si="40"/>
        <v>0</v>
      </c>
      <c r="FS46">
        <v>0</v>
      </c>
      <c r="FX46">
        <v>128</v>
      </c>
      <c r="FY46">
        <v>83</v>
      </c>
      <c r="GD46">
        <v>1</v>
      </c>
      <c r="GF46">
        <v>1757433252</v>
      </c>
      <c r="GG46">
        <v>2</v>
      </c>
      <c r="GH46">
        <v>1</v>
      </c>
      <c r="GI46">
        <v>-2</v>
      </c>
      <c r="GJ46">
        <v>0</v>
      </c>
      <c r="GK46">
        <v>0</v>
      </c>
      <c r="GL46">
        <f t="shared" si="41"/>
        <v>0</v>
      </c>
      <c r="GM46">
        <f t="shared" si="42"/>
        <v>-301.8</v>
      </c>
      <c r="GN46">
        <f t="shared" si="43"/>
        <v>-301.8</v>
      </c>
      <c r="GO46">
        <f t="shared" si="44"/>
        <v>0</v>
      </c>
      <c r="GP46">
        <f t="shared" si="45"/>
        <v>0</v>
      </c>
      <c r="GR46">
        <v>0</v>
      </c>
      <c r="GS46">
        <v>3</v>
      </c>
      <c r="GT46">
        <v>0</v>
      </c>
      <c r="GV46">
        <f t="shared" si="46"/>
        <v>0</v>
      </c>
      <c r="GW46">
        <v>1</v>
      </c>
      <c r="GX46">
        <f t="shared" si="47"/>
        <v>0</v>
      </c>
      <c r="HA46">
        <v>0</v>
      </c>
      <c r="HB46">
        <v>0</v>
      </c>
      <c r="HC46">
        <f t="shared" si="48"/>
        <v>0</v>
      </c>
      <c r="IK46">
        <v>0</v>
      </c>
    </row>
    <row r="47" spans="1:245">
      <c r="A47">
        <v>18</v>
      </c>
      <c r="B47">
        <v>1</v>
      </c>
      <c r="C47">
        <v>134</v>
      </c>
      <c r="E47" t="s">
        <v>135</v>
      </c>
      <c r="F47" t="s">
        <v>136</v>
      </c>
      <c r="G47" t="s">
        <v>137</v>
      </c>
      <c r="H47" t="s">
        <v>106</v>
      </c>
      <c r="I47">
        <f>I45*J47</f>
        <v>-5</v>
      </c>
      <c r="J47">
        <v>-100</v>
      </c>
      <c r="O47">
        <f t="shared" si="14"/>
        <v>-2513.9899999999998</v>
      </c>
      <c r="P47">
        <f t="shared" si="15"/>
        <v>-2513.9899999999998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991676013</v>
      </c>
      <c r="AB47">
        <f t="shared" si="25"/>
        <v>60.36</v>
      </c>
      <c r="AC47">
        <f t="shared" si="26"/>
        <v>60.36</v>
      </c>
      <c r="AD47">
        <f t="shared" si="53"/>
        <v>0</v>
      </c>
      <c r="AE47">
        <f t="shared" si="54"/>
        <v>0</v>
      </c>
      <c r="AF47">
        <f t="shared" si="54"/>
        <v>0</v>
      </c>
      <c r="AG47">
        <f t="shared" si="27"/>
        <v>0</v>
      </c>
      <c r="AH47">
        <f t="shared" si="55"/>
        <v>0</v>
      </c>
      <c r="AI47">
        <f t="shared" si="55"/>
        <v>0</v>
      </c>
      <c r="AJ47">
        <f t="shared" si="28"/>
        <v>0</v>
      </c>
      <c r="AK47">
        <v>60.36</v>
      </c>
      <c r="AL47">
        <v>60.36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128</v>
      </c>
      <c r="AU47">
        <v>83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8.33</v>
      </c>
      <c r="BH47">
        <v>3</v>
      </c>
      <c r="BI47">
        <v>1</v>
      </c>
      <c r="BJ47" t="s">
        <v>138</v>
      </c>
      <c r="BM47">
        <v>16001</v>
      </c>
      <c r="BN47">
        <v>0</v>
      </c>
      <c r="BO47" t="s">
        <v>136</v>
      </c>
      <c r="BP47">
        <v>1</v>
      </c>
      <c r="BQ47">
        <v>2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128</v>
      </c>
      <c r="CA47">
        <v>83</v>
      </c>
      <c r="CE47">
        <v>0</v>
      </c>
      <c r="CF47">
        <v>0</v>
      </c>
      <c r="CG47">
        <v>0</v>
      </c>
      <c r="CM47">
        <v>0</v>
      </c>
      <c r="CO47">
        <v>0</v>
      </c>
      <c r="CP47">
        <f t="shared" si="29"/>
        <v>-2513.9899999999998</v>
      </c>
      <c r="CQ47">
        <f t="shared" si="30"/>
        <v>502.79879999999997</v>
      </c>
      <c r="CR47">
        <f t="shared" si="31"/>
        <v>0</v>
      </c>
      <c r="CS47">
        <f t="shared" si="32"/>
        <v>0</v>
      </c>
      <c r="CT47">
        <f t="shared" si="33"/>
        <v>0</v>
      </c>
      <c r="CU47">
        <f t="shared" si="34"/>
        <v>0</v>
      </c>
      <c r="CV47">
        <f t="shared" si="35"/>
        <v>0</v>
      </c>
      <c r="CW47">
        <f t="shared" si="36"/>
        <v>0</v>
      </c>
      <c r="CX47">
        <f t="shared" si="37"/>
        <v>0</v>
      </c>
      <c r="CY47">
        <f t="shared" si="38"/>
        <v>0</v>
      </c>
      <c r="CZ47">
        <f t="shared" si="39"/>
        <v>0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106</v>
      </c>
      <c r="DW47" t="s">
        <v>106</v>
      </c>
      <c r="DX47">
        <v>1</v>
      </c>
      <c r="EE47">
        <v>958035609</v>
      </c>
      <c r="EF47">
        <v>2</v>
      </c>
      <c r="EG47" t="s">
        <v>99</v>
      </c>
      <c r="EH47">
        <v>0</v>
      </c>
      <c r="EJ47">
        <v>1</v>
      </c>
      <c r="EK47">
        <v>16001</v>
      </c>
      <c r="EL47" t="s">
        <v>100</v>
      </c>
      <c r="EM47" t="s">
        <v>101</v>
      </c>
      <c r="EQ47">
        <v>0</v>
      </c>
      <c r="ER47">
        <v>60.36</v>
      </c>
      <c r="ES47">
        <v>60.36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0"/>
        <v>0</v>
      </c>
      <c r="FS47">
        <v>0</v>
      </c>
      <c r="FX47">
        <v>128</v>
      </c>
      <c r="FY47">
        <v>83</v>
      </c>
      <c r="GD47">
        <v>1</v>
      </c>
      <c r="GF47">
        <v>1757433252</v>
      </c>
      <c r="GG47">
        <v>2</v>
      </c>
      <c r="GH47">
        <v>1</v>
      </c>
      <c r="GI47">
        <v>2</v>
      </c>
      <c r="GJ47">
        <v>0</v>
      </c>
      <c r="GK47">
        <v>0</v>
      </c>
      <c r="GL47">
        <f t="shared" si="41"/>
        <v>0</v>
      </c>
      <c r="GM47">
        <f t="shared" si="42"/>
        <v>-2513.9899999999998</v>
      </c>
      <c r="GN47">
        <f t="shared" si="43"/>
        <v>-2513.9899999999998</v>
      </c>
      <c r="GO47">
        <f t="shared" si="44"/>
        <v>0</v>
      </c>
      <c r="GP47">
        <f t="shared" si="45"/>
        <v>0</v>
      </c>
      <c r="GR47">
        <v>0</v>
      </c>
      <c r="GS47">
        <v>3</v>
      </c>
      <c r="GT47">
        <v>0</v>
      </c>
      <c r="GV47">
        <f t="shared" si="46"/>
        <v>0</v>
      </c>
      <c r="GW47">
        <v>1</v>
      </c>
      <c r="GX47">
        <f t="shared" si="47"/>
        <v>0</v>
      </c>
      <c r="HA47">
        <v>0</v>
      </c>
      <c r="HB47">
        <v>0</v>
      </c>
      <c r="HC47">
        <f t="shared" si="48"/>
        <v>0</v>
      </c>
      <c r="IK47">
        <v>0</v>
      </c>
    </row>
    <row r="48" spans="1:245">
      <c r="A48">
        <v>18</v>
      </c>
      <c r="B48">
        <v>1</v>
      </c>
      <c r="C48">
        <v>120</v>
      </c>
      <c r="E48" t="s">
        <v>139</v>
      </c>
      <c r="F48" t="s">
        <v>109</v>
      </c>
      <c r="G48" t="s">
        <v>140</v>
      </c>
      <c r="H48" t="s">
        <v>106</v>
      </c>
      <c r="I48">
        <f>I44*J48</f>
        <v>5</v>
      </c>
      <c r="J48">
        <v>100</v>
      </c>
      <c r="O48">
        <f t="shared" si="14"/>
        <v>4191.6499999999996</v>
      </c>
      <c r="P48">
        <f t="shared" si="15"/>
        <v>4191.6499999999996</v>
      </c>
      <c r="Q48">
        <f t="shared" si="16"/>
        <v>0</v>
      </c>
      <c r="R48">
        <f t="shared" si="17"/>
        <v>0</v>
      </c>
      <c r="S48">
        <f t="shared" si="18"/>
        <v>0</v>
      </c>
      <c r="T48">
        <f t="shared" si="19"/>
        <v>0</v>
      </c>
      <c r="U48">
        <f t="shared" si="20"/>
        <v>0</v>
      </c>
      <c r="V48">
        <f t="shared" si="21"/>
        <v>0</v>
      </c>
      <c r="W48">
        <f t="shared" si="22"/>
        <v>0</v>
      </c>
      <c r="X48">
        <f t="shared" si="23"/>
        <v>0</v>
      </c>
      <c r="Y48">
        <f t="shared" si="24"/>
        <v>0</v>
      </c>
      <c r="AA48">
        <v>991675999</v>
      </c>
      <c r="AB48">
        <f t="shared" si="25"/>
        <v>838.33</v>
      </c>
      <c r="AC48">
        <f t="shared" si="26"/>
        <v>838.33</v>
      </c>
      <c r="AD48">
        <f t="shared" si="53"/>
        <v>0</v>
      </c>
      <c r="AE48">
        <f t="shared" si="54"/>
        <v>0</v>
      </c>
      <c r="AF48">
        <f t="shared" si="54"/>
        <v>0</v>
      </c>
      <c r="AG48">
        <f t="shared" si="27"/>
        <v>0</v>
      </c>
      <c r="AH48">
        <f t="shared" si="55"/>
        <v>0</v>
      </c>
      <c r="AI48">
        <f t="shared" si="55"/>
        <v>0</v>
      </c>
      <c r="AJ48">
        <f t="shared" si="28"/>
        <v>0</v>
      </c>
      <c r="AK48">
        <v>838.33</v>
      </c>
      <c r="AL48">
        <v>838.33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128</v>
      </c>
      <c r="AU48">
        <v>83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H48">
        <v>3</v>
      </c>
      <c r="BI48">
        <v>1</v>
      </c>
      <c r="BM48">
        <v>16001</v>
      </c>
      <c r="BN48">
        <v>0</v>
      </c>
      <c r="BP48">
        <v>0</v>
      </c>
      <c r="BQ48">
        <v>2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128</v>
      </c>
      <c r="CA48">
        <v>83</v>
      </c>
      <c r="CE48">
        <v>0</v>
      </c>
      <c r="CF48">
        <v>0</v>
      </c>
      <c r="CG48">
        <v>0</v>
      </c>
      <c r="CM48">
        <v>0</v>
      </c>
      <c r="CO48">
        <v>0</v>
      </c>
      <c r="CP48">
        <f t="shared" si="29"/>
        <v>4191.6499999999996</v>
      </c>
      <c r="CQ48">
        <f t="shared" si="30"/>
        <v>838.33</v>
      </c>
      <c r="CR48">
        <f t="shared" si="31"/>
        <v>0</v>
      </c>
      <c r="CS48">
        <f t="shared" si="32"/>
        <v>0</v>
      </c>
      <c r="CT48">
        <f t="shared" si="33"/>
        <v>0</v>
      </c>
      <c r="CU48">
        <f t="shared" si="34"/>
        <v>0</v>
      </c>
      <c r="CV48">
        <f t="shared" si="35"/>
        <v>0</v>
      </c>
      <c r="CW48">
        <f t="shared" si="36"/>
        <v>0</v>
      </c>
      <c r="CX48">
        <f t="shared" si="37"/>
        <v>0</v>
      </c>
      <c r="CY48">
        <f t="shared" si="38"/>
        <v>0</v>
      </c>
      <c r="CZ48">
        <f t="shared" si="39"/>
        <v>0</v>
      </c>
      <c r="DN48">
        <v>0</v>
      </c>
      <c r="DO48">
        <v>0</v>
      </c>
      <c r="DP48">
        <v>1</v>
      </c>
      <c r="DQ48">
        <v>1</v>
      </c>
      <c r="DU48">
        <v>1003</v>
      </c>
      <c r="DV48" t="s">
        <v>106</v>
      </c>
      <c r="DW48" t="s">
        <v>106</v>
      </c>
      <c r="DX48">
        <v>1</v>
      </c>
      <c r="EE48">
        <v>958035609</v>
      </c>
      <c r="EF48">
        <v>2</v>
      </c>
      <c r="EG48" t="s">
        <v>99</v>
      </c>
      <c r="EH48">
        <v>0</v>
      </c>
      <c r="EJ48">
        <v>1</v>
      </c>
      <c r="EK48">
        <v>16001</v>
      </c>
      <c r="EL48" t="s">
        <v>100</v>
      </c>
      <c r="EM48" t="s">
        <v>101</v>
      </c>
      <c r="EQ48">
        <v>0</v>
      </c>
      <c r="ER48">
        <v>0</v>
      </c>
      <c r="ES48">
        <v>838.33</v>
      </c>
      <c r="ET48">
        <v>0</v>
      </c>
      <c r="EU48">
        <v>0</v>
      </c>
      <c r="EV48">
        <v>0</v>
      </c>
      <c r="EW48">
        <v>0</v>
      </c>
      <c r="EX48">
        <v>0</v>
      </c>
      <c r="FQ48">
        <v>0</v>
      </c>
      <c r="FR48">
        <f t="shared" si="40"/>
        <v>0</v>
      </c>
      <c r="FS48">
        <v>0</v>
      </c>
      <c r="FX48">
        <v>128</v>
      </c>
      <c r="FY48">
        <v>83</v>
      </c>
      <c r="GA48" t="s">
        <v>141</v>
      </c>
      <c r="GD48">
        <v>1</v>
      </c>
      <c r="GF48">
        <v>1860674825</v>
      </c>
      <c r="GG48">
        <v>2</v>
      </c>
      <c r="GH48">
        <v>4</v>
      </c>
      <c r="GI48">
        <v>-2</v>
      </c>
      <c r="GJ48">
        <v>0</v>
      </c>
      <c r="GK48">
        <v>0</v>
      </c>
      <c r="GL48">
        <f t="shared" si="41"/>
        <v>0</v>
      </c>
      <c r="GM48">
        <f t="shared" si="42"/>
        <v>4191.6499999999996</v>
      </c>
      <c r="GN48">
        <f t="shared" si="43"/>
        <v>4191.6499999999996</v>
      </c>
      <c r="GO48">
        <f t="shared" si="44"/>
        <v>0</v>
      </c>
      <c r="GP48">
        <f t="shared" si="45"/>
        <v>0</v>
      </c>
      <c r="GR48">
        <v>0</v>
      </c>
      <c r="GS48">
        <v>2</v>
      </c>
      <c r="GT48">
        <v>0</v>
      </c>
      <c r="GV48">
        <f t="shared" si="46"/>
        <v>0</v>
      </c>
      <c r="GW48">
        <v>1</v>
      </c>
      <c r="GX48">
        <f t="shared" si="47"/>
        <v>0</v>
      </c>
      <c r="HA48">
        <v>0</v>
      </c>
      <c r="HB48">
        <v>0</v>
      </c>
      <c r="HC48">
        <f t="shared" si="48"/>
        <v>0</v>
      </c>
      <c r="HE48" t="s">
        <v>112</v>
      </c>
      <c r="HF48" t="s">
        <v>112</v>
      </c>
      <c r="IK48">
        <v>0</v>
      </c>
    </row>
    <row r="49" spans="1:245">
      <c r="A49">
        <v>18</v>
      </c>
      <c r="B49">
        <v>1</v>
      </c>
      <c r="C49">
        <v>137</v>
      </c>
      <c r="E49" t="s">
        <v>139</v>
      </c>
      <c r="F49" t="s">
        <v>109</v>
      </c>
      <c r="G49" t="s">
        <v>140</v>
      </c>
      <c r="H49" t="s">
        <v>106</v>
      </c>
      <c r="I49">
        <f>I45*J49</f>
        <v>5</v>
      </c>
      <c r="J49">
        <v>100</v>
      </c>
      <c r="O49">
        <f t="shared" si="14"/>
        <v>4191.6499999999996</v>
      </c>
      <c r="P49">
        <f t="shared" si="15"/>
        <v>4191.6499999999996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991676013</v>
      </c>
      <c r="AB49">
        <f t="shared" si="25"/>
        <v>838.33</v>
      </c>
      <c r="AC49">
        <f t="shared" si="26"/>
        <v>838.33</v>
      </c>
      <c r="AD49">
        <f t="shared" si="53"/>
        <v>0</v>
      </c>
      <c r="AE49">
        <f t="shared" si="54"/>
        <v>0</v>
      </c>
      <c r="AF49">
        <f t="shared" si="54"/>
        <v>0</v>
      </c>
      <c r="AG49">
        <f t="shared" si="27"/>
        <v>0</v>
      </c>
      <c r="AH49">
        <f t="shared" si="55"/>
        <v>0</v>
      </c>
      <c r="AI49">
        <f t="shared" si="55"/>
        <v>0</v>
      </c>
      <c r="AJ49">
        <f t="shared" si="28"/>
        <v>0</v>
      </c>
      <c r="AK49">
        <v>838.33</v>
      </c>
      <c r="AL49">
        <v>838.33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128</v>
      </c>
      <c r="AU49">
        <v>83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H49">
        <v>3</v>
      </c>
      <c r="BI49">
        <v>1</v>
      </c>
      <c r="BM49">
        <v>16001</v>
      </c>
      <c r="BN49">
        <v>0</v>
      </c>
      <c r="BP49">
        <v>0</v>
      </c>
      <c r="BQ49">
        <v>2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128</v>
      </c>
      <c r="CA49">
        <v>83</v>
      </c>
      <c r="CE49">
        <v>0</v>
      </c>
      <c r="CF49">
        <v>0</v>
      </c>
      <c r="CG49">
        <v>0</v>
      </c>
      <c r="CM49">
        <v>0</v>
      </c>
      <c r="CO49">
        <v>0</v>
      </c>
      <c r="CP49">
        <f t="shared" si="29"/>
        <v>4191.6499999999996</v>
      </c>
      <c r="CQ49">
        <f t="shared" si="30"/>
        <v>838.33</v>
      </c>
      <c r="CR49">
        <f t="shared" si="31"/>
        <v>0</v>
      </c>
      <c r="CS49">
        <f t="shared" si="32"/>
        <v>0</v>
      </c>
      <c r="CT49">
        <f t="shared" si="33"/>
        <v>0</v>
      </c>
      <c r="CU49">
        <f t="shared" si="34"/>
        <v>0</v>
      </c>
      <c r="CV49">
        <f t="shared" si="35"/>
        <v>0</v>
      </c>
      <c r="CW49">
        <f t="shared" si="36"/>
        <v>0</v>
      </c>
      <c r="CX49">
        <f t="shared" si="37"/>
        <v>0</v>
      </c>
      <c r="CY49">
        <f t="shared" si="38"/>
        <v>0</v>
      </c>
      <c r="CZ49">
        <f t="shared" si="39"/>
        <v>0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106</v>
      </c>
      <c r="DW49" t="s">
        <v>106</v>
      </c>
      <c r="DX49">
        <v>1</v>
      </c>
      <c r="EE49">
        <v>958035609</v>
      </c>
      <c r="EF49">
        <v>2</v>
      </c>
      <c r="EG49" t="s">
        <v>99</v>
      </c>
      <c r="EH49">
        <v>0</v>
      </c>
      <c r="EJ49">
        <v>1</v>
      </c>
      <c r="EK49">
        <v>16001</v>
      </c>
      <c r="EL49" t="s">
        <v>100</v>
      </c>
      <c r="EM49" t="s">
        <v>101</v>
      </c>
      <c r="EQ49">
        <v>0</v>
      </c>
      <c r="ER49">
        <v>838.33</v>
      </c>
      <c r="ES49">
        <v>838.33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1</v>
      </c>
      <c r="FD49">
        <v>18</v>
      </c>
      <c r="FF49">
        <v>1006</v>
      </c>
      <c r="FQ49">
        <v>0</v>
      </c>
      <c r="FR49">
        <f t="shared" si="40"/>
        <v>0</v>
      </c>
      <c r="FS49">
        <v>0</v>
      </c>
      <c r="FX49">
        <v>128</v>
      </c>
      <c r="FY49">
        <v>83</v>
      </c>
      <c r="GA49" t="s">
        <v>141</v>
      </c>
      <c r="GD49">
        <v>1</v>
      </c>
      <c r="GF49">
        <v>1860674825</v>
      </c>
      <c r="GG49">
        <v>2</v>
      </c>
      <c r="GH49">
        <v>3</v>
      </c>
      <c r="GI49">
        <v>-2</v>
      </c>
      <c r="GJ49">
        <v>0</v>
      </c>
      <c r="GK49">
        <v>0</v>
      </c>
      <c r="GL49">
        <f t="shared" si="41"/>
        <v>0</v>
      </c>
      <c r="GM49">
        <f t="shared" si="42"/>
        <v>4191.6499999999996</v>
      </c>
      <c r="GN49">
        <f t="shared" si="43"/>
        <v>4191.6499999999996</v>
      </c>
      <c r="GO49">
        <f t="shared" si="44"/>
        <v>0</v>
      </c>
      <c r="GP49">
        <f t="shared" si="45"/>
        <v>0</v>
      </c>
      <c r="GR49">
        <v>1</v>
      </c>
      <c r="GS49">
        <v>1</v>
      </c>
      <c r="GT49">
        <v>0</v>
      </c>
      <c r="GV49">
        <f t="shared" si="46"/>
        <v>0</v>
      </c>
      <c r="GW49">
        <v>1</v>
      </c>
      <c r="GX49">
        <f t="shared" si="47"/>
        <v>0</v>
      </c>
      <c r="HA49">
        <v>0</v>
      </c>
      <c r="HB49">
        <v>0</v>
      </c>
      <c r="HC49">
        <f t="shared" si="48"/>
        <v>0</v>
      </c>
      <c r="HE49" t="s">
        <v>112</v>
      </c>
      <c r="HF49" t="s">
        <v>112</v>
      </c>
      <c r="IK49">
        <v>0</v>
      </c>
    </row>
    <row r="50" spans="1:245">
      <c r="A50">
        <v>18</v>
      </c>
      <c r="B50">
        <v>1</v>
      </c>
      <c r="C50">
        <v>121</v>
      </c>
      <c r="E50" t="s">
        <v>142</v>
      </c>
      <c r="F50" t="s">
        <v>109</v>
      </c>
      <c r="G50" t="s">
        <v>143</v>
      </c>
      <c r="H50" t="s">
        <v>144</v>
      </c>
      <c r="I50">
        <f>I44*J50</f>
        <v>4</v>
      </c>
      <c r="J50">
        <v>80</v>
      </c>
      <c r="O50">
        <f t="shared" si="14"/>
        <v>573.32000000000005</v>
      </c>
      <c r="P50">
        <f t="shared" si="15"/>
        <v>573.32000000000005</v>
      </c>
      <c r="Q50">
        <f t="shared" si="16"/>
        <v>0</v>
      </c>
      <c r="R50">
        <f t="shared" si="17"/>
        <v>0</v>
      </c>
      <c r="S50">
        <f t="shared" si="18"/>
        <v>0</v>
      </c>
      <c r="T50">
        <f t="shared" si="19"/>
        <v>0</v>
      </c>
      <c r="U50">
        <f t="shared" si="20"/>
        <v>0</v>
      </c>
      <c r="V50">
        <f t="shared" si="21"/>
        <v>0</v>
      </c>
      <c r="W50">
        <f t="shared" si="22"/>
        <v>0</v>
      </c>
      <c r="X50">
        <f t="shared" si="23"/>
        <v>0</v>
      </c>
      <c r="Y50">
        <f t="shared" si="24"/>
        <v>0</v>
      </c>
      <c r="AA50">
        <v>991675999</v>
      </c>
      <c r="AB50">
        <f t="shared" si="25"/>
        <v>143.33000000000001</v>
      </c>
      <c r="AC50">
        <f t="shared" si="26"/>
        <v>143.33000000000001</v>
      </c>
      <c r="AD50">
        <f t="shared" si="53"/>
        <v>0</v>
      </c>
      <c r="AE50">
        <f t="shared" si="54"/>
        <v>0</v>
      </c>
      <c r="AF50">
        <f t="shared" si="54"/>
        <v>0</v>
      </c>
      <c r="AG50">
        <f t="shared" si="27"/>
        <v>0</v>
      </c>
      <c r="AH50">
        <f t="shared" si="55"/>
        <v>0</v>
      </c>
      <c r="AI50">
        <f t="shared" si="55"/>
        <v>0</v>
      </c>
      <c r="AJ50">
        <f t="shared" si="28"/>
        <v>0</v>
      </c>
      <c r="AK50">
        <v>143.33000000000001</v>
      </c>
      <c r="AL50">
        <v>143.33000000000001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128</v>
      </c>
      <c r="AU50">
        <v>83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H50">
        <v>3</v>
      </c>
      <c r="BI50">
        <v>1</v>
      </c>
      <c r="BM50">
        <v>16001</v>
      </c>
      <c r="BN50">
        <v>0</v>
      </c>
      <c r="BP50">
        <v>0</v>
      </c>
      <c r="BQ50">
        <v>2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128</v>
      </c>
      <c r="CA50">
        <v>83</v>
      </c>
      <c r="CE50">
        <v>0</v>
      </c>
      <c r="CF50">
        <v>0</v>
      </c>
      <c r="CG50">
        <v>0</v>
      </c>
      <c r="CM50">
        <v>0</v>
      </c>
      <c r="CO50">
        <v>0</v>
      </c>
      <c r="CP50">
        <f t="shared" si="29"/>
        <v>573.32000000000005</v>
      </c>
      <c r="CQ50">
        <f t="shared" si="30"/>
        <v>143.33000000000001</v>
      </c>
      <c r="CR50">
        <f t="shared" si="31"/>
        <v>0</v>
      </c>
      <c r="CS50">
        <f t="shared" si="32"/>
        <v>0</v>
      </c>
      <c r="CT50">
        <f t="shared" si="33"/>
        <v>0</v>
      </c>
      <c r="CU50">
        <f t="shared" si="34"/>
        <v>0</v>
      </c>
      <c r="CV50">
        <f t="shared" si="35"/>
        <v>0</v>
      </c>
      <c r="CW50">
        <f t="shared" si="36"/>
        <v>0</v>
      </c>
      <c r="CX50">
        <f t="shared" si="37"/>
        <v>0</v>
      </c>
      <c r="CY50">
        <f t="shared" si="38"/>
        <v>0</v>
      </c>
      <c r="CZ50">
        <f t="shared" si="39"/>
        <v>0</v>
      </c>
      <c r="DN50">
        <v>0</v>
      </c>
      <c r="DO50">
        <v>0</v>
      </c>
      <c r="DP50">
        <v>1</v>
      </c>
      <c r="DQ50">
        <v>1</v>
      </c>
      <c r="DU50">
        <v>1010</v>
      </c>
      <c r="DV50" t="s">
        <v>144</v>
      </c>
      <c r="DW50" t="s">
        <v>145</v>
      </c>
      <c r="DX50">
        <v>1</v>
      </c>
      <c r="EE50">
        <v>958035609</v>
      </c>
      <c r="EF50">
        <v>2</v>
      </c>
      <c r="EG50" t="s">
        <v>99</v>
      </c>
      <c r="EH50">
        <v>0</v>
      </c>
      <c r="EJ50">
        <v>1</v>
      </c>
      <c r="EK50">
        <v>16001</v>
      </c>
      <c r="EL50" t="s">
        <v>100</v>
      </c>
      <c r="EM50" t="s">
        <v>101</v>
      </c>
      <c r="EQ50">
        <v>0</v>
      </c>
      <c r="ER50">
        <v>0</v>
      </c>
      <c r="ES50">
        <v>143.33000000000001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40"/>
        <v>0</v>
      </c>
      <c r="FS50">
        <v>0</v>
      </c>
      <c r="FX50">
        <v>128</v>
      </c>
      <c r="FY50">
        <v>83</v>
      </c>
      <c r="GA50" t="s">
        <v>146</v>
      </c>
      <c r="GD50">
        <v>1</v>
      </c>
      <c r="GF50">
        <v>-93414404</v>
      </c>
      <c r="GG50">
        <v>2</v>
      </c>
      <c r="GH50">
        <v>4</v>
      </c>
      <c r="GI50">
        <v>-2</v>
      </c>
      <c r="GJ50">
        <v>0</v>
      </c>
      <c r="GK50">
        <v>0</v>
      </c>
      <c r="GL50">
        <f t="shared" si="41"/>
        <v>0</v>
      </c>
      <c r="GM50">
        <f t="shared" si="42"/>
        <v>573.32000000000005</v>
      </c>
      <c r="GN50">
        <f t="shared" si="43"/>
        <v>573.32000000000005</v>
      </c>
      <c r="GO50">
        <f t="shared" si="44"/>
        <v>0</v>
      </c>
      <c r="GP50">
        <f t="shared" si="45"/>
        <v>0</v>
      </c>
      <c r="GR50">
        <v>0</v>
      </c>
      <c r="GS50">
        <v>2</v>
      </c>
      <c r="GT50">
        <v>0</v>
      </c>
      <c r="GV50">
        <f t="shared" si="46"/>
        <v>0</v>
      </c>
      <c r="GW50">
        <v>1</v>
      </c>
      <c r="GX50">
        <f t="shared" si="47"/>
        <v>0</v>
      </c>
      <c r="HA50">
        <v>0</v>
      </c>
      <c r="HB50">
        <v>0</v>
      </c>
      <c r="HC50">
        <f t="shared" si="48"/>
        <v>0</v>
      </c>
      <c r="HE50" t="s">
        <v>112</v>
      </c>
      <c r="HF50" t="s">
        <v>112</v>
      </c>
      <c r="IK50">
        <v>0</v>
      </c>
    </row>
    <row r="51" spans="1:245">
      <c r="A51">
        <v>18</v>
      </c>
      <c r="B51">
        <v>1</v>
      </c>
      <c r="C51">
        <v>138</v>
      </c>
      <c r="E51" t="s">
        <v>142</v>
      </c>
      <c r="F51" t="s">
        <v>109</v>
      </c>
      <c r="G51" t="s">
        <v>143</v>
      </c>
      <c r="H51" t="s">
        <v>144</v>
      </c>
      <c r="I51">
        <f>I45*J51</f>
        <v>4</v>
      </c>
      <c r="J51">
        <v>80</v>
      </c>
      <c r="O51">
        <f t="shared" si="14"/>
        <v>573.32000000000005</v>
      </c>
      <c r="P51">
        <f t="shared" si="15"/>
        <v>573.32000000000005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991676013</v>
      </c>
      <c r="AB51">
        <f t="shared" si="25"/>
        <v>143.33000000000001</v>
      </c>
      <c r="AC51">
        <f t="shared" si="26"/>
        <v>143.33000000000001</v>
      </c>
      <c r="AD51">
        <f t="shared" si="53"/>
        <v>0</v>
      </c>
      <c r="AE51">
        <f t="shared" si="54"/>
        <v>0</v>
      </c>
      <c r="AF51">
        <f t="shared" si="54"/>
        <v>0</v>
      </c>
      <c r="AG51">
        <f t="shared" si="27"/>
        <v>0</v>
      </c>
      <c r="AH51">
        <f t="shared" si="55"/>
        <v>0</v>
      </c>
      <c r="AI51">
        <f t="shared" si="55"/>
        <v>0</v>
      </c>
      <c r="AJ51">
        <f t="shared" si="28"/>
        <v>0</v>
      </c>
      <c r="AK51">
        <v>143.33000000000001</v>
      </c>
      <c r="AL51">
        <v>143.33000000000001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128</v>
      </c>
      <c r="AU51">
        <v>83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3</v>
      </c>
      <c r="BI51">
        <v>1</v>
      </c>
      <c r="BM51">
        <v>16001</v>
      </c>
      <c r="BN51">
        <v>0</v>
      </c>
      <c r="BP51">
        <v>0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128</v>
      </c>
      <c r="CA51">
        <v>83</v>
      </c>
      <c r="CE51">
        <v>0</v>
      </c>
      <c r="CF51">
        <v>0</v>
      </c>
      <c r="CG51">
        <v>0</v>
      </c>
      <c r="CM51">
        <v>0</v>
      </c>
      <c r="CO51">
        <v>0</v>
      </c>
      <c r="CP51">
        <f t="shared" si="29"/>
        <v>573.32000000000005</v>
      </c>
      <c r="CQ51">
        <f t="shared" si="30"/>
        <v>143.33000000000001</v>
      </c>
      <c r="CR51">
        <f t="shared" si="31"/>
        <v>0</v>
      </c>
      <c r="CS51">
        <f t="shared" si="32"/>
        <v>0</v>
      </c>
      <c r="CT51">
        <f t="shared" si="33"/>
        <v>0</v>
      </c>
      <c r="CU51">
        <f t="shared" si="34"/>
        <v>0</v>
      </c>
      <c r="CV51">
        <f t="shared" si="35"/>
        <v>0</v>
      </c>
      <c r="CW51">
        <f t="shared" si="36"/>
        <v>0</v>
      </c>
      <c r="CX51">
        <f t="shared" si="37"/>
        <v>0</v>
      </c>
      <c r="CY51">
        <f t="shared" si="38"/>
        <v>0</v>
      </c>
      <c r="CZ51">
        <f t="shared" si="39"/>
        <v>0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144</v>
      </c>
      <c r="DW51" t="s">
        <v>145</v>
      </c>
      <c r="DX51">
        <v>1</v>
      </c>
      <c r="EE51">
        <v>958035609</v>
      </c>
      <c r="EF51">
        <v>2</v>
      </c>
      <c r="EG51" t="s">
        <v>99</v>
      </c>
      <c r="EH51">
        <v>0</v>
      </c>
      <c r="EJ51">
        <v>1</v>
      </c>
      <c r="EK51">
        <v>16001</v>
      </c>
      <c r="EL51" t="s">
        <v>100</v>
      </c>
      <c r="EM51" t="s">
        <v>101</v>
      </c>
      <c r="EQ51">
        <v>0</v>
      </c>
      <c r="ER51">
        <v>143.33000000000001</v>
      </c>
      <c r="ES51">
        <v>143.33000000000001</v>
      </c>
      <c r="ET51">
        <v>0</v>
      </c>
      <c r="EU51">
        <v>0</v>
      </c>
      <c r="EV51">
        <v>0</v>
      </c>
      <c r="EW51">
        <v>0</v>
      </c>
      <c r="EX51">
        <v>0</v>
      </c>
      <c r="EZ51">
        <v>5</v>
      </c>
      <c r="FC51">
        <v>1</v>
      </c>
      <c r="FD51">
        <v>18</v>
      </c>
      <c r="FF51">
        <v>172</v>
      </c>
      <c r="FQ51">
        <v>0</v>
      </c>
      <c r="FR51">
        <f t="shared" si="40"/>
        <v>0</v>
      </c>
      <c r="FS51">
        <v>0</v>
      </c>
      <c r="FX51">
        <v>128</v>
      </c>
      <c r="FY51">
        <v>83</v>
      </c>
      <c r="GA51" t="s">
        <v>146</v>
      </c>
      <c r="GD51">
        <v>1</v>
      </c>
      <c r="GF51">
        <v>-93414404</v>
      </c>
      <c r="GG51">
        <v>2</v>
      </c>
      <c r="GH51">
        <v>3</v>
      </c>
      <c r="GI51">
        <v>-2</v>
      </c>
      <c r="GJ51">
        <v>0</v>
      </c>
      <c r="GK51">
        <v>0</v>
      </c>
      <c r="GL51">
        <f t="shared" si="41"/>
        <v>0</v>
      </c>
      <c r="GM51">
        <f t="shared" si="42"/>
        <v>573.32000000000005</v>
      </c>
      <c r="GN51">
        <f t="shared" si="43"/>
        <v>573.32000000000005</v>
      </c>
      <c r="GO51">
        <f t="shared" si="44"/>
        <v>0</v>
      </c>
      <c r="GP51">
        <f t="shared" si="45"/>
        <v>0</v>
      </c>
      <c r="GR51">
        <v>1</v>
      </c>
      <c r="GS51">
        <v>1</v>
      </c>
      <c r="GT51">
        <v>0</v>
      </c>
      <c r="GV51">
        <f t="shared" si="46"/>
        <v>0</v>
      </c>
      <c r="GW51">
        <v>1</v>
      </c>
      <c r="GX51">
        <f t="shared" si="47"/>
        <v>0</v>
      </c>
      <c r="HA51">
        <v>0</v>
      </c>
      <c r="HB51">
        <v>0</v>
      </c>
      <c r="HC51">
        <f t="shared" si="48"/>
        <v>0</v>
      </c>
      <c r="HE51" t="s">
        <v>112</v>
      </c>
      <c r="HF51" t="s">
        <v>112</v>
      </c>
      <c r="IK51">
        <v>0</v>
      </c>
    </row>
    <row r="52" spans="1:245">
      <c r="A52">
        <v>17</v>
      </c>
      <c r="B52">
        <v>1</v>
      </c>
      <c r="C52">
        <f ca="1">ROW(SmtRes!A147)</f>
        <v>147</v>
      </c>
      <c r="D52">
        <f ca="1">ROW(EtalonRes!A155)</f>
        <v>155</v>
      </c>
      <c r="E52" t="s">
        <v>147</v>
      </c>
      <c r="F52" t="s">
        <v>148</v>
      </c>
      <c r="G52" t="s">
        <v>149</v>
      </c>
      <c r="H52" t="s">
        <v>150</v>
      </c>
      <c r="I52">
        <v>9.4199999999999996E-3</v>
      </c>
      <c r="J52">
        <v>0</v>
      </c>
      <c r="O52">
        <f t="shared" si="14"/>
        <v>20.25</v>
      </c>
      <c r="P52">
        <f t="shared" si="15"/>
        <v>17.940000000000001</v>
      </c>
      <c r="Q52">
        <f t="shared" si="16"/>
        <v>0.44</v>
      </c>
      <c r="R52">
        <f t="shared" si="17"/>
        <v>0</v>
      </c>
      <c r="S52">
        <f t="shared" si="18"/>
        <v>1.87</v>
      </c>
      <c r="T52">
        <f t="shared" si="19"/>
        <v>0</v>
      </c>
      <c r="U52">
        <f t="shared" si="20"/>
        <v>0.20366039999999996</v>
      </c>
      <c r="V52">
        <f t="shared" si="21"/>
        <v>0</v>
      </c>
      <c r="W52">
        <f t="shared" si="22"/>
        <v>0</v>
      </c>
      <c r="X52">
        <f t="shared" si="23"/>
        <v>1.87</v>
      </c>
      <c r="Y52">
        <f t="shared" si="24"/>
        <v>1.31</v>
      </c>
      <c r="AA52">
        <v>991675999</v>
      </c>
      <c r="AB52">
        <f t="shared" si="25"/>
        <v>2149.2220000000002</v>
      </c>
      <c r="AC52">
        <f t="shared" si="26"/>
        <v>1903.98</v>
      </c>
      <c r="AD52">
        <f>ROUND(((((ET52*1.25))-((EU52*1.25)))+AE52),6)</f>
        <v>46.774999999999999</v>
      </c>
      <c r="AE52">
        <f>ROUND(((EU52*1.25)),6)</f>
        <v>0</v>
      </c>
      <c r="AF52">
        <f>ROUND(((EV52*1.15)),6)</f>
        <v>198.46700000000001</v>
      </c>
      <c r="AG52">
        <f t="shared" si="27"/>
        <v>0</v>
      </c>
      <c r="AH52">
        <f>((EW52*1.15))</f>
        <v>21.619999999999997</v>
      </c>
      <c r="AI52">
        <f>((EX52*1.25))</f>
        <v>0</v>
      </c>
      <c r="AJ52">
        <f t="shared" si="28"/>
        <v>0</v>
      </c>
      <c r="AK52">
        <v>2113.98</v>
      </c>
      <c r="AL52">
        <v>1903.98</v>
      </c>
      <c r="AM52">
        <v>37.42</v>
      </c>
      <c r="AN52">
        <v>0</v>
      </c>
      <c r="AO52">
        <v>172.58</v>
      </c>
      <c r="AP52">
        <v>0</v>
      </c>
      <c r="AQ52">
        <v>18.8</v>
      </c>
      <c r="AR52">
        <v>0</v>
      </c>
      <c r="AS52">
        <v>0</v>
      </c>
      <c r="AT52">
        <v>100</v>
      </c>
      <c r="AU52">
        <v>70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1</v>
      </c>
      <c r="BH52">
        <v>0</v>
      </c>
      <c r="BI52">
        <v>1</v>
      </c>
      <c r="BJ52" t="s">
        <v>151</v>
      </c>
      <c r="BM52">
        <v>26001</v>
      </c>
      <c r="BN52">
        <v>0</v>
      </c>
      <c r="BP52">
        <v>0</v>
      </c>
      <c r="BQ52">
        <v>2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100</v>
      </c>
      <c r="CA52">
        <v>70</v>
      </c>
      <c r="CE52">
        <v>0</v>
      </c>
      <c r="CF52">
        <v>0</v>
      </c>
      <c r="CG52">
        <v>0</v>
      </c>
      <c r="CM52">
        <v>0</v>
      </c>
      <c r="CN52" t="s">
        <v>96</v>
      </c>
      <c r="CO52">
        <v>0</v>
      </c>
      <c r="CP52">
        <f t="shared" si="29"/>
        <v>20.250000000000004</v>
      </c>
      <c r="CQ52">
        <f t="shared" si="30"/>
        <v>1903.98</v>
      </c>
      <c r="CR52">
        <f t="shared" si="31"/>
        <v>46.774999999999999</v>
      </c>
      <c r="CS52">
        <f t="shared" si="32"/>
        <v>0</v>
      </c>
      <c r="CT52">
        <f t="shared" si="33"/>
        <v>198.46700000000001</v>
      </c>
      <c r="CU52">
        <f t="shared" si="34"/>
        <v>0</v>
      </c>
      <c r="CV52">
        <f t="shared" si="35"/>
        <v>21.619999999999997</v>
      </c>
      <c r="CW52">
        <f t="shared" si="36"/>
        <v>0</v>
      </c>
      <c r="CX52">
        <f t="shared" si="37"/>
        <v>0</v>
      </c>
      <c r="CY52">
        <f t="shared" si="38"/>
        <v>1.87</v>
      </c>
      <c r="CZ52">
        <f t="shared" si="39"/>
        <v>1.3090000000000002</v>
      </c>
      <c r="DE52" t="s">
        <v>97</v>
      </c>
      <c r="DF52" t="s">
        <v>97</v>
      </c>
      <c r="DG52" t="s">
        <v>98</v>
      </c>
      <c r="DI52" t="s">
        <v>98</v>
      </c>
      <c r="DJ52" t="s">
        <v>97</v>
      </c>
      <c r="DN52">
        <v>0</v>
      </c>
      <c r="DO52">
        <v>0</v>
      </c>
      <c r="DP52">
        <v>1</v>
      </c>
      <c r="DQ52">
        <v>1</v>
      </c>
      <c r="DU52">
        <v>1013</v>
      </c>
      <c r="DV52" t="s">
        <v>150</v>
      </c>
      <c r="DW52" t="s">
        <v>150</v>
      </c>
      <c r="DX52">
        <v>1</v>
      </c>
      <c r="EE52">
        <v>958035620</v>
      </c>
      <c r="EF52">
        <v>2</v>
      </c>
      <c r="EG52" t="s">
        <v>99</v>
      </c>
      <c r="EH52">
        <v>0</v>
      </c>
      <c r="EJ52">
        <v>1</v>
      </c>
      <c r="EK52">
        <v>26001</v>
      </c>
      <c r="EL52" t="s">
        <v>152</v>
      </c>
      <c r="EM52" t="s">
        <v>153</v>
      </c>
      <c r="EO52" t="s">
        <v>102</v>
      </c>
      <c r="EQ52">
        <v>0</v>
      </c>
      <c r="ER52">
        <v>2113.98</v>
      </c>
      <c r="ES52">
        <v>1903.98</v>
      </c>
      <c r="ET52">
        <v>37.42</v>
      </c>
      <c r="EU52">
        <v>0</v>
      </c>
      <c r="EV52">
        <v>172.58</v>
      </c>
      <c r="EW52">
        <v>18.8</v>
      </c>
      <c r="EX52">
        <v>0</v>
      </c>
      <c r="EY52">
        <v>0</v>
      </c>
      <c r="FQ52">
        <v>0</v>
      </c>
      <c r="FR52">
        <f t="shared" si="40"/>
        <v>0</v>
      </c>
      <c r="FS52">
        <v>0</v>
      </c>
      <c r="FX52">
        <v>100</v>
      </c>
      <c r="FY52">
        <v>70</v>
      </c>
      <c r="GD52">
        <v>1</v>
      </c>
      <c r="GF52">
        <v>-2071370589</v>
      </c>
      <c r="GG52">
        <v>2</v>
      </c>
      <c r="GH52">
        <v>1</v>
      </c>
      <c r="GI52">
        <v>-2</v>
      </c>
      <c r="GJ52">
        <v>0</v>
      </c>
      <c r="GK52">
        <v>0</v>
      </c>
      <c r="GL52">
        <f t="shared" si="41"/>
        <v>0</v>
      </c>
      <c r="GM52">
        <f t="shared" si="42"/>
        <v>23.43</v>
      </c>
      <c r="GN52">
        <f t="shared" si="43"/>
        <v>23.43</v>
      </c>
      <c r="GO52">
        <f t="shared" si="44"/>
        <v>0</v>
      </c>
      <c r="GP52">
        <f t="shared" si="45"/>
        <v>0</v>
      </c>
      <c r="GR52">
        <v>0</v>
      </c>
      <c r="GS52">
        <v>3</v>
      </c>
      <c r="GT52">
        <v>0</v>
      </c>
      <c r="GV52">
        <f t="shared" si="46"/>
        <v>0</v>
      </c>
      <c r="GW52">
        <v>1</v>
      </c>
      <c r="GX52">
        <f t="shared" si="47"/>
        <v>0</v>
      </c>
      <c r="HA52">
        <v>0</v>
      </c>
      <c r="HB52">
        <v>0</v>
      </c>
      <c r="HC52">
        <f t="shared" si="48"/>
        <v>0</v>
      </c>
      <c r="IK52">
        <v>0</v>
      </c>
    </row>
    <row r="53" spans="1:245">
      <c r="A53">
        <v>17</v>
      </c>
      <c r="B53">
        <v>1</v>
      </c>
      <c r="C53">
        <f ca="1">ROW(SmtRes!A156)</f>
        <v>156</v>
      </c>
      <c r="D53">
        <f ca="1">ROW(EtalonRes!A164)</f>
        <v>164</v>
      </c>
      <c r="E53" t="s">
        <v>147</v>
      </c>
      <c r="F53" t="s">
        <v>148</v>
      </c>
      <c r="G53" t="s">
        <v>149</v>
      </c>
      <c r="H53" t="s">
        <v>150</v>
      </c>
      <c r="I53">
        <v>9.4199999999999996E-3</v>
      </c>
      <c r="J53">
        <v>0</v>
      </c>
      <c r="O53">
        <f t="shared" si="14"/>
        <v>170.67</v>
      </c>
      <c r="P53">
        <f t="shared" si="15"/>
        <v>103.31</v>
      </c>
      <c r="Q53">
        <f t="shared" si="16"/>
        <v>4.54</v>
      </c>
      <c r="R53">
        <f t="shared" si="17"/>
        <v>0</v>
      </c>
      <c r="S53">
        <f t="shared" si="18"/>
        <v>62.82</v>
      </c>
      <c r="T53">
        <f t="shared" si="19"/>
        <v>0</v>
      </c>
      <c r="U53">
        <f t="shared" si="20"/>
        <v>0.20366039999999996</v>
      </c>
      <c r="V53">
        <f t="shared" si="21"/>
        <v>0</v>
      </c>
      <c r="W53">
        <f t="shared" si="22"/>
        <v>0</v>
      </c>
      <c r="X53">
        <f t="shared" si="23"/>
        <v>62.82</v>
      </c>
      <c r="Y53">
        <f t="shared" si="24"/>
        <v>43.97</v>
      </c>
      <c r="AA53">
        <v>991676013</v>
      </c>
      <c r="AB53">
        <f t="shared" si="25"/>
        <v>2149.2220000000002</v>
      </c>
      <c r="AC53">
        <f t="shared" si="26"/>
        <v>1903.98</v>
      </c>
      <c r="AD53">
        <f>ROUND(((((ET53*1.25))-((EU53*1.25)))+AE53),6)</f>
        <v>46.774999999999999</v>
      </c>
      <c r="AE53">
        <f>ROUND(((EU53*1.25)),6)</f>
        <v>0</v>
      </c>
      <c r="AF53">
        <f>ROUND(((EV53*1.15)),6)</f>
        <v>198.46700000000001</v>
      </c>
      <c r="AG53">
        <f t="shared" si="27"/>
        <v>0</v>
      </c>
      <c r="AH53">
        <f>((EW53*1.15))</f>
        <v>21.619999999999997</v>
      </c>
      <c r="AI53">
        <f>((EX53*1.25))</f>
        <v>0</v>
      </c>
      <c r="AJ53">
        <f t="shared" si="28"/>
        <v>0</v>
      </c>
      <c r="AK53">
        <v>2113.98</v>
      </c>
      <c r="AL53">
        <v>1903.98</v>
      </c>
      <c r="AM53">
        <v>37.42</v>
      </c>
      <c r="AN53">
        <v>0</v>
      </c>
      <c r="AO53">
        <v>172.58</v>
      </c>
      <c r="AP53">
        <v>0</v>
      </c>
      <c r="AQ53">
        <v>18.8</v>
      </c>
      <c r="AR53">
        <v>0</v>
      </c>
      <c r="AS53">
        <v>0</v>
      </c>
      <c r="AT53">
        <v>100</v>
      </c>
      <c r="AU53">
        <v>70</v>
      </c>
      <c r="AV53">
        <v>1</v>
      </c>
      <c r="AW53">
        <v>1</v>
      </c>
      <c r="AZ53">
        <v>1</v>
      </c>
      <c r="BA53">
        <v>33.6</v>
      </c>
      <c r="BB53">
        <v>10.31</v>
      </c>
      <c r="BC53">
        <v>5.76</v>
      </c>
      <c r="BH53">
        <v>0</v>
      </c>
      <c r="BI53">
        <v>1</v>
      </c>
      <c r="BJ53" t="s">
        <v>151</v>
      </c>
      <c r="BM53">
        <v>26001</v>
      </c>
      <c r="BN53">
        <v>0</v>
      </c>
      <c r="BO53" t="s">
        <v>148</v>
      </c>
      <c r="BP53">
        <v>1</v>
      </c>
      <c r="BQ53">
        <v>2</v>
      </c>
      <c r="BR53">
        <v>0</v>
      </c>
      <c r="BS53">
        <v>33.6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100</v>
      </c>
      <c r="CA53">
        <v>70</v>
      </c>
      <c r="CE53">
        <v>0</v>
      </c>
      <c r="CF53">
        <v>0</v>
      </c>
      <c r="CG53">
        <v>0</v>
      </c>
      <c r="CM53">
        <v>0</v>
      </c>
      <c r="CN53" t="s">
        <v>96</v>
      </c>
      <c r="CO53">
        <v>0</v>
      </c>
      <c r="CP53">
        <f t="shared" si="29"/>
        <v>170.67000000000002</v>
      </c>
      <c r="CQ53">
        <f t="shared" si="30"/>
        <v>10966.924799999999</v>
      </c>
      <c r="CR53">
        <f t="shared" si="31"/>
        <v>482.25024999999999</v>
      </c>
      <c r="CS53">
        <f t="shared" si="32"/>
        <v>0</v>
      </c>
      <c r="CT53">
        <f t="shared" si="33"/>
        <v>6668.4912000000004</v>
      </c>
      <c r="CU53">
        <f t="shared" si="34"/>
        <v>0</v>
      </c>
      <c r="CV53">
        <f t="shared" si="35"/>
        <v>21.619999999999997</v>
      </c>
      <c r="CW53">
        <f t="shared" si="36"/>
        <v>0</v>
      </c>
      <c r="CX53">
        <f t="shared" si="37"/>
        <v>0</v>
      </c>
      <c r="CY53">
        <f t="shared" si="38"/>
        <v>62.82</v>
      </c>
      <c r="CZ53">
        <f t="shared" si="39"/>
        <v>43.973999999999997</v>
      </c>
      <c r="DE53" t="s">
        <v>97</v>
      </c>
      <c r="DF53" t="s">
        <v>97</v>
      </c>
      <c r="DG53" t="s">
        <v>98</v>
      </c>
      <c r="DI53" t="s">
        <v>98</v>
      </c>
      <c r="DJ53" t="s">
        <v>97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150</v>
      </c>
      <c r="DW53" t="s">
        <v>150</v>
      </c>
      <c r="DX53">
        <v>1</v>
      </c>
      <c r="EE53">
        <v>958035620</v>
      </c>
      <c r="EF53">
        <v>2</v>
      </c>
      <c r="EG53" t="s">
        <v>99</v>
      </c>
      <c r="EH53">
        <v>0</v>
      </c>
      <c r="EJ53">
        <v>1</v>
      </c>
      <c r="EK53">
        <v>26001</v>
      </c>
      <c r="EL53" t="s">
        <v>152</v>
      </c>
      <c r="EM53" t="s">
        <v>153</v>
      </c>
      <c r="EO53" t="s">
        <v>102</v>
      </c>
      <c r="EQ53">
        <v>0</v>
      </c>
      <c r="ER53">
        <v>2113.98</v>
      </c>
      <c r="ES53">
        <v>1903.98</v>
      </c>
      <c r="ET53">
        <v>37.42</v>
      </c>
      <c r="EU53">
        <v>0</v>
      </c>
      <c r="EV53">
        <v>172.58</v>
      </c>
      <c r="EW53">
        <v>18.8</v>
      </c>
      <c r="EX53">
        <v>0</v>
      </c>
      <c r="EY53">
        <v>0</v>
      </c>
      <c r="FQ53">
        <v>0</v>
      </c>
      <c r="FR53">
        <f t="shared" si="40"/>
        <v>0</v>
      </c>
      <c r="FS53">
        <v>0</v>
      </c>
      <c r="FX53">
        <v>100</v>
      </c>
      <c r="FY53">
        <v>70</v>
      </c>
      <c r="GD53">
        <v>1</v>
      </c>
      <c r="GF53">
        <v>-2071370589</v>
      </c>
      <c r="GG53">
        <v>2</v>
      </c>
      <c r="GH53">
        <v>1</v>
      </c>
      <c r="GI53">
        <v>2</v>
      </c>
      <c r="GJ53">
        <v>0</v>
      </c>
      <c r="GK53">
        <v>0</v>
      </c>
      <c r="GL53">
        <f t="shared" si="41"/>
        <v>0</v>
      </c>
      <c r="GM53">
        <f t="shared" si="42"/>
        <v>277.45999999999998</v>
      </c>
      <c r="GN53">
        <f t="shared" si="43"/>
        <v>277.45999999999998</v>
      </c>
      <c r="GO53">
        <f t="shared" si="44"/>
        <v>0</v>
      </c>
      <c r="GP53">
        <f t="shared" si="45"/>
        <v>0</v>
      </c>
      <c r="GR53">
        <v>0</v>
      </c>
      <c r="GS53">
        <v>3</v>
      </c>
      <c r="GT53">
        <v>0</v>
      </c>
      <c r="GV53">
        <f t="shared" si="46"/>
        <v>0</v>
      </c>
      <c r="GW53">
        <v>1</v>
      </c>
      <c r="GX53">
        <f t="shared" si="47"/>
        <v>0</v>
      </c>
      <c r="HA53">
        <v>0</v>
      </c>
      <c r="HB53">
        <v>0</v>
      </c>
      <c r="HC53">
        <f t="shared" si="48"/>
        <v>0</v>
      </c>
      <c r="IK53">
        <v>0</v>
      </c>
    </row>
    <row r="54" spans="1:245">
      <c r="A54">
        <v>17</v>
      </c>
      <c r="B54">
        <v>1</v>
      </c>
      <c r="C54">
        <f ca="1">ROW(SmtRes!A162)</f>
        <v>162</v>
      </c>
      <c r="D54">
        <f ca="1">ROW(EtalonRes!A170)</f>
        <v>170</v>
      </c>
      <c r="E54" t="s">
        <v>154</v>
      </c>
      <c r="F54" t="s">
        <v>155</v>
      </c>
      <c r="G54" t="s">
        <v>156</v>
      </c>
      <c r="H54" t="s">
        <v>87</v>
      </c>
      <c r="I54">
        <f>ROUND(5/100,9)</f>
        <v>0.05</v>
      </c>
      <c r="J54">
        <v>0</v>
      </c>
      <c r="O54">
        <f t="shared" si="14"/>
        <v>6.34</v>
      </c>
      <c r="P54">
        <f t="shared" si="15"/>
        <v>0.21</v>
      </c>
      <c r="Q54">
        <f t="shared" si="16"/>
        <v>2.78</v>
      </c>
      <c r="R54">
        <f t="shared" si="17"/>
        <v>0</v>
      </c>
      <c r="S54">
        <f t="shared" si="18"/>
        <v>3.35</v>
      </c>
      <c r="T54">
        <f t="shared" si="19"/>
        <v>0</v>
      </c>
      <c r="U54">
        <f t="shared" si="20"/>
        <v>0.28807499999999997</v>
      </c>
      <c r="V54">
        <f t="shared" si="21"/>
        <v>0</v>
      </c>
      <c r="W54">
        <f t="shared" si="22"/>
        <v>0</v>
      </c>
      <c r="X54">
        <f t="shared" si="23"/>
        <v>4.29</v>
      </c>
      <c r="Y54">
        <f t="shared" si="24"/>
        <v>2.78</v>
      </c>
      <c r="AA54">
        <v>991675999</v>
      </c>
      <c r="AB54">
        <f t="shared" si="25"/>
        <v>126.9855</v>
      </c>
      <c r="AC54">
        <f t="shared" si="26"/>
        <v>4.28</v>
      </c>
      <c r="AD54">
        <f>ROUND(((((ET54*1.25))-((EU54*1.25)))+AE54),6)</f>
        <v>55.637500000000003</v>
      </c>
      <c r="AE54">
        <f>ROUND(((EU54*1.25)),6)</f>
        <v>0</v>
      </c>
      <c r="AF54">
        <f>ROUND(((EV54*1.15)),6)</f>
        <v>67.067999999999998</v>
      </c>
      <c r="AG54">
        <f t="shared" si="27"/>
        <v>0</v>
      </c>
      <c r="AH54">
        <f>((EW54*1.15))</f>
        <v>5.761499999999999</v>
      </c>
      <c r="AI54">
        <f>((EX54*1.25))</f>
        <v>0</v>
      </c>
      <c r="AJ54">
        <f t="shared" si="28"/>
        <v>0</v>
      </c>
      <c r="AK54">
        <v>107.11</v>
      </c>
      <c r="AL54">
        <v>4.28</v>
      </c>
      <c r="AM54">
        <v>44.51</v>
      </c>
      <c r="AN54">
        <v>0</v>
      </c>
      <c r="AO54">
        <v>58.32</v>
      </c>
      <c r="AP54">
        <v>0</v>
      </c>
      <c r="AQ54">
        <v>5.01</v>
      </c>
      <c r="AR54">
        <v>0</v>
      </c>
      <c r="AS54">
        <v>0</v>
      </c>
      <c r="AT54">
        <v>128</v>
      </c>
      <c r="AU54">
        <v>83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H54">
        <v>0</v>
      </c>
      <c r="BI54">
        <v>1</v>
      </c>
      <c r="BJ54" t="s">
        <v>157</v>
      </c>
      <c r="BM54">
        <v>16001</v>
      </c>
      <c r="BN54">
        <v>0</v>
      </c>
      <c r="BP54">
        <v>0</v>
      </c>
      <c r="BQ54">
        <v>2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128</v>
      </c>
      <c r="CA54">
        <v>83</v>
      </c>
      <c r="CE54">
        <v>0</v>
      </c>
      <c r="CF54">
        <v>0</v>
      </c>
      <c r="CG54">
        <v>0</v>
      </c>
      <c r="CM54">
        <v>0</v>
      </c>
      <c r="CN54" t="s">
        <v>158</v>
      </c>
      <c r="CO54">
        <v>0</v>
      </c>
      <c r="CP54">
        <f t="shared" si="29"/>
        <v>6.34</v>
      </c>
      <c r="CQ54">
        <f t="shared" si="30"/>
        <v>4.28</v>
      </c>
      <c r="CR54">
        <f t="shared" si="31"/>
        <v>55.637500000000003</v>
      </c>
      <c r="CS54">
        <f t="shared" si="32"/>
        <v>0</v>
      </c>
      <c r="CT54">
        <f t="shared" si="33"/>
        <v>67.067999999999998</v>
      </c>
      <c r="CU54">
        <f t="shared" si="34"/>
        <v>0</v>
      </c>
      <c r="CV54">
        <f t="shared" si="35"/>
        <v>5.761499999999999</v>
      </c>
      <c r="CW54">
        <f t="shared" si="36"/>
        <v>0</v>
      </c>
      <c r="CX54">
        <f t="shared" si="37"/>
        <v>0</v>
      </c>
      <c r="CY54">
        <f t="shared" si="38"/>
        <v>4.2880000000000003</v>
      </c>
      <c r="CZ54">
        <f t="shared" si="39"/>
        <v>2.7805</v>
      </c>
      <c r="DE54" t="s">
        <v>97</v>
      </c>
      <c r="DF54" t="s">
        <v>97</v>
      </c>
      <c r="DG54" t="s">
        <v>98</v>
      </c>
      <c r="DI54" t="s">
        <v>98</v>
      </c>
      <c r="DJ54" t="s">
        <v>97</v>
      </c>
      <c r="DN54">
        <v>0</v>
      </c>
      <c r="DO54">
        <v>0</v>
      </c>
      <c r="DP54">
        <v>1</v>
      </c>
      <c r="DQ54">
        <v>1</v>
      </c>
      <c r="DU54">
        <v>1013</v>
      </c>
      <c r="DV54" t="s">
        <v>87</v>
      </c>
      <c r="DW54" t="s">
        <v>87</v>
      </c>
      <c r="DX54">
        <v>1</v>
      </c>
      <c r="EE54">
        <v>958035609</v>
      </c>
      <c r="EF54">
        <v>2</v>
      </c>
      <c r="EG54" t="s">
        <v>99</v>
      </c>
      <c r="EH54">
        <v>0</v>
      </c>
      <c r="EJ54">
        <v>1</v>
      </c>
      <c r="EK54">
        <v>16001</v>
      </c>
      <c r="EL54" t="s">
        <v>100</v>
      </c>
      <c r="EM54" t="s">
        <v>101</v>
      </c>
      <c r="EO54" t="s">
        <v>159</v>
      </c>
      <c r="EQ54">
        <v>0</v>
      </c>
      <c r="ER54">
        <v>107.11</v>
      </c>
      <c r="ES54">
        <v>4.28</v>
      </c>
      <c r="ET54">
        <v>44.51</v>
      </c>
      <c r="EU54">
        <v>0</v>
      </c>
      <c r="EV54">
        <v>58.32</v>
      </c>
      <c r="EW54">
        <v>5.01</v>
      </c>
      <c r="EX54">
        <v>0</v>
      </c>
      <c r="EY54">
        <v>0</v>
      </c>
      <c r="FQ54">
        <v>0</v>
      </c>
      <c r="FR54">
        <f t="shared" si="40"/>
        <v>0</v>
      </c>
      <c r="FS54">
        <v>0</v>
      </c>
      <c r="FX54">
        <v>128</v>
      </c>
      <c r="FY54">
        <v>83</v>
      </c>
      <c r="GD54">
        <v>1</v>
      </c>
      <c r="GF54">
        <v>635989612</v>
      </c>
      <c r="GG54">
        <v>2</v>
      </c>
      <c r="GH54">
        <v>1</v>
      </c>
      <c r="GI54">
        <v>-2</v>
      </c>
      <c r="GJ54">
        <v>0</v>
      </c>
      <c r="GK54">
        <v>0</v>
      </c>
      <c r="GL54">
        <f t="shared" si="41"/>
        <v>0</v>
      </c>
      <c r="GM54">
        <f t="shared" si="42"/>
        <v>13.41</v>
      </c>
      <c r="GN54">
        <f t="shared" si="43"/>
        <v>13.41</v>
      </c>
      <c r="GO54">
        <f t="shared" si="44"/>
        <v>0</v>
      </c>
      <c r="GP54">
        <f t="shared" si="45"/>
        <v>0</v>
      </c>
      <c r="GR54">
        <v>0</v>
      </c>
      <c r="GS54">
        <v>3</v>
      </c>
      <c r="GT54">
        <v>0</v>
      </c>
      <c r="GV54">
        <f t="shared" si="46"/>
        <v>0</v>
      </c>
      <c r="GW54">
        <v>1</v>
      </c>
      <c r="GX54">
        <f t="shared" si="47"/>
        <v>0</v>
      </c>
      <c r="HA54">
        <v>0</v>
      </c>
      <c r="HB54">
        <v>0</v>
      </c>
      <c r="HC54">
        <f t="shared" si="48"/>
        <v>0</v>
      </c>
      <c r="IK54">
        <v>0</v>
      </c>
    </row>
    <row r="55" spans="1:245">
      <c r="A55">
        <v>17</v>
      </c>
      <c r="B55">
        <v>1</v>
      </c>
      <c r="C55">
        <f ca="1">ROW(SmtRes!A168)</f>
        <v>168</v>
      </c>
      <c r="D55">
        <f ca="1">ROW(EtalonRes!A176)</f>
        <v>176</v>
      </c>
      <c r="E55" t="s">
        <v>154</v>
      </c>
      <c r="F55" t="s">
        <v>155</v>
      </c>
      <c r="G55" t="s">
        <v>156</v>
      </c>
      <c r="H55" t="s">
        <v>87</v>
      </c>
      <c r="I55">
        <f>ROUND(5/100,9)</f>
        <v>0.05</v>
      </c>
      <c r="J55">
        <v>0</v>
      </c>
      <c r="O55">
        <f t="shared" si="14"/>
        <v>128.57</v>
      </c>
      <c r="P55">
        <f t="shared" si="15"/>
        <v>1.38</v>
      </c>
      <c r="Q55">
        <f t="shared" si="16"/>
        <v>14.52</v>
      </c>
      <c r="R55">
        <f t="shared" si="17"/>
        <v>0</v>
      </c>
      <c r="S55">
        <f t="shared" si="18"/>
        <v>112.67</v>
      </c>
      <c r="T55">
        <f t="shared" si="19"/>
        <v>0</v>
      </c>
      <c r="U55">
        <f t="shared" si="20"/>
        <v>0.28807499999999997</v>
      </c>
      <c r="V55">
        <f t="shared" si="21"/>
        <v>0</v>
      </c>
      <c r="W55">
        <f t="shared" si="22"/>
        <v>0</v>
      </c>
      <c r="X55">
        <f t="shared" si="23"/>
        <v>144.22</v>
      </c>
      <c r="Y55">
        <f t="shared" si="24"/>
        <v>93.52</v>
      </c>
      <c r="AA55">
        <v>991676013</v>
      </c>
      <c r="AB55">
        <f t="shared" si="25"/>
        <v>126.9855</v>
      </c>
      <c r="AC55">
        <f t="shared" si="26"/>
        <v>4.28</v>
      </c>
      <c r="AD55">
        <f>ROUND(((((ET55*1.25))-((EU55*1.25)))+AE55),6)</f>
        <v>55.637500000000003</v>
      </c>
      <c r="AE55">
        <f>ROUND(((EU55*1.25)),6)</f>
        <v>0</v>
      </c>
      <c r="AF55">
        <f>ROUND(((EV55*1.15)),6)</f>
        <v>67.067999999999998</v>
      </c>
      <c r="AG55">
        <f t="shared" si="27"/>
        <v>0</v>
      </c>
      <c r="AH55">
        <f>((EW55*1.15))</f>
        <v>5.761499999999999</v>
      </c>
      <c r="AI55">
        <f>((EX55*1.25))</f>
        <v>0</v>
      </c>
      <c r="AJ55">
        <f t="shared" si="28"/>
        <v>0</v>
      </c>
      <c r="AK55">
        <v>107.11</v>
      </c>
      <c r="AL55">
        <v>4.28</v>
      </c>
      <c r="AM55">
        <v>44.51</v>
      </c>
      <c r="AN55">
        <v>0</v>
      </c>
      <c r="AO55">
        <v>58.32</v>
      </c>
      <c r="AP55">
        <v>0</v>
      </c>
      <c r="AQ55">
        <v>5.01</v>
      </c>
      <c r="AR55">
        <v>0</v>
      </c>
      <c r="AS55">
        <v>0</v>
      </c>
      <c r="AT55">
        <v>128</v>
      </c>
      <c r="AU55">
        <v>83</v>
      </c>
      <c r="AV55">
        <v>1</v>
      </c>
      <c r="AW55">
        <v>1</v>
      </c>
      <c r="AZ55">
        <v>1</v>
      </c>
      <c r="BA55">
        <v>33.6</v>
      </c>
      <c r="BB55">
        <v>5.22</v>
      </c>
      <c r="BC55">
        <v>6.47</v>
      </c>
      <c r="BH55">
        <v>0</v>
      </c>
      <c r="BI55">
        <v>1</v>
      </c>
      <c r="BJ55" t="s">
        <v>157</v>
      </c>
      <c r="BM55">
        <v>16001</v>
      </c>
      <c r="BN55">
        <v>0</v>
      </c>
      <c r="BO55" t="s">
        <v>155</v>
      </c>
      <c r="BP55">
        <v>1</v>
      </c>
      <c r="BQ55">
        <v>2</v>
      </c>
      <c r="BR55">
        <v>0</v>
      </c>
      <c r="BS55">
        <v>33.6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128</v>
      </c>
      <c r="CA55">
        <v>83</v>
      </c>
      <c r="CE55">
        <v>0</v>
      </c>
      <c r="CF55">
        <v>0</v>
      </c>
      <c r="CG55">
        <v>0</v>
      </c>
      <c r="CM55">
        <v>0</v>
      </c>
      <c r="CN55" t="s">
        <v>158</v>
      </c>
      <c r="CO55">
        <v>0</v>
      </c>
      <c r="CP55">
        <f t="shared" si="29"/>
        <v>128.57</v>
      </c>
      <c r="CQ55">
        <f t="shared" si="30"/>
        <v>27.691600000000001</v>
      </c>
      <c r="CR55">
        <f t="shared" si="31"/>
        <v>290.42775</v>
      </c>
      <c r="CS55">
        <f t="shared" si="32"/>
        <v>0</v>
      </c>
      <c r="CT55">
        <f t="shared" si="33"/>
        <v>2253.4848000000002</v>
      </c>
      <c r="CU55">
        <f t="shared" si="34"/>
        <v>0</v>
      </c>
      <c r="CV55">
        <f t="shared" si="35"/>
        <v>5.761499999999999</v>
      </c>
      <c r="CW55">
        <f t="shared" si="36"/>
        <v>0</v>
      </c>
      <c r="CX55">
        <f t="shared" si="37"/>
        <v>0</v>
      </c>
      <c r="CY55">
        <f t="shared" si="38"/>
        <v>144.2176</v>
      </c>
      <c r="CZ55">
        <f t="shared" si="39"/>
        <v>93.516100000000009</v>
      </c>
      <c r="DE55" t="s">
        <v>97</v>
      </c>
      <c r="DF55" t="s">
        <v>97</v>
      </c>
      <c r="DG55" t="s">
        <v>98</v>
      </c>
      <c r="DI55" t="s">
        <v>98</v>
      </c>
      <c r="DJ55" t="s">
        <v>97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87</v>
      </c>
      <c r="DW55" t="s">
        <v>87</v>
      </c>
      <c r="DX55">
        <v>1</v>
      </c>
      <c r="EE55">
        <v>958035609</v>
      </c>
      <c r="EF55">
        <v>2</v>
      </c>
      <c r="EG55" t="s">
        <v>99</v>
      </c>
      <c r="EH55">
        <v>0</v>
      </c>
      <c r="EJ55">
        <v>1</v>
      </c>
      <c r="EK55">
        <v>16001</v>
      </c>
      <c r="EL55" t="s">
        <v>100</v>
      </c>
      <c r="EM55" t="s">
        <v>101</v>
      </c>
      <c r="EO55" t="s">
        <v>159</v>
      </c>
      <c r="EQ55">
        <v>0</v>
      </c>
      <c r="ER55">
        <v>107.11</v>
      </c>
      <c r="ES55">
        <v>4.28</v>
      </c>
      <c r="ET55">
        <v>44.51</v>
      </c>
      <c r="EU55">
        <v>0</v>
      </c>
      <c r="EV55">
        <v>58.32</v>
      </c>
      <c r="EW55">
        <v>5.01</v>
      </c>
      <c r="EX55">
        <v>0</v>
      </c>
      <c r="EY55">
        <v>0</v>
      </c>
      <c r="FQ55">
        <v>0</v>
      </c>
      <c r="FR55">
        <f t="shared" si="40"/>
        <v>0</v>
      </c>
      <c r="FS55">
        <v>0</v>
      </c>
      <c r="FX55">
        <v>128</v>
      </c>
      <c r="FY55">
        <v>83</v>
      </c>
      <c r="GD55">
        <v>1</v>
      </c>
      <c r="GF55">
        <v>635989612</v>
      </c>
      <c r="GG55">
        <v>2</v>
      </c>
      <c r="GH55">
        <v>1</v>
      </c>
      <c r="GI55">
        <v>2</v>
      </c>
      <c r="GJ55">
        <v>0</v>
      </c>
      <c r="GK55">
        <v>0</v>
      </c>
      <c r="GL55">
        <f t="shared" si="41"/>
        <v>0</v>
      </c>
      <c r="GM55">
        <f t="shared" si="42"/>
        <v>366.31</v>
      </c>
      <c r="GN55">
        <f t="shared" si="43"/>
        <v>366.31</v>
      </c>
      <c r="GO55">
        <f t="shared" si="44"/>
        <v>0</v>
      </c>
      <c r="GP55">
        <f t="shared" si="45"/>
        <v>0</v>
      </c>
      <c r="GR55">
        <v>0</v>
      </c>
      <c r="GS55">
        <v>3</v>
      </c>
      <c r="GT55">
        <v>0</v>
      </c>
      <c r="GV55">
        <f t="shared" si="46"/>
        <v>0</v>
      </c>
      <c r="GW55">
        <v>1</v>
      </c>
      <c r="GX55">
        <f t="shared" si="47"/>
        <v>0</v>
      </c>
      <c r="HA55">
        <v>0</v>
      </c>
      <c r="HB55">
        <v>0</v>
      </c>
      <c r="HC55">
        <f t="shared" si="48"/>
        <v>0</v>
      </c>
      <c r="IK55">
        <v>0</v>
      </c>
    </row>
    <row r="56" spans="1:245">
      <c r="A56">
        <v>17</v>
      </c>
      <c r="B56">
        <v>1</v>
      </c>
      <c r="C56">
        <f ca="1">ROW(SmtRes!A174)</f>
        <v>174</v>
      </c>
      <c r="D56">
        <f ca="1">ROW(EtalonRes!A182)</f>
        <v>182</v>
      </c>
      <c r="E56" t="s">
        <v>160</v>
      </c>
      <c r="F56" t="s">
        <v>161</v>
      </c>
      <c r="G56" t="s">
        <v>162</v>
      </c>
      <c r="H56" t="s">
        <v>163</v>
      </c>
      <c r="I56">
        <f>ROUND(2/100,9)</f>
        <v>0.02</v>
      </c>
      <c r="J56">
        <v>0</v>
      </c>
      <c r="O56">
        <f t="shared" ref="O56:O87" si="56">ROUND(CP56,2)</f>
        <v>1116.82</v>
      </c>
      <c r="P56">
        <f t="shared" ref="P56:P87" si="57">ROUND(CQ56*I56,2)</f>
        <v>1032.95</v>
      </c>
      <c r="Q56">
        <f t="shared" ref="Q56:Q87" si="58">ROUND(CR56*I56,2)</f>
        <v>7.32</v>
      </c>
      <c r="R56">
        <f t="shared" ref="R56:R87" si="59">ROUND(CS56*I56,2)</f>
        <v>0</v>
      </c>
      <c r="S56">
        <f t="shared" ref="S56:S87" si="60">ROUND(CT56*I56,2)</f>
        <v>76.55</v>
      </c>
      <c r="T56">
        <f t="shared" ref="T56:T87" si="61">ROUND(CU56*I56,2)</f>
        <v>0</v>
      </c>
      <c r="U56">
        <f t="shared" ref="U56:U87" si="62">CV56*I56</f>
        <v>8.44</v>
      </c>
      <c r="V56">
        <f t="shared" ref="V56:V87" si="63">CW56*I56</f>
        <v>0</v>
      </c>
      <c r="W56">
        <f t="shared" ref="W56:W87" si="64">ROUND(CX56*I56,2)</f>
        <v>0</v>
      </c>
      <c r="X56">
        <f t="shared" ref="X56:X87" si="65">ROUND(CY56,2)</f>
        <v>78.849999999999994</v>
      </c>
      <c r="Y56">
        <f t="shared" ref="Y56:Y87" si="66">ROUND(CZ56,2)</f>
        <v>45.93</v>
      </c>
      <c r="AA56">
        <v>991675999</v>
      </c>
      <c r="AB56">
        <f t="shared" ref="AB56:AB87" si="67">ROUND((AC56+AD56+AF56),6)</f>
        <v>55841.25</v>
      </c>
      <c r="AC56">
        <f t="shared" ref="AC56:AC75" si="68">ROUND((ES56),6)</f>
        <v>51647.6</v>
      </c>
      <c r="AD56">
        <f t="shared" ref="AD56:AD67" si="69">ROUND((((ET56)-(EU56))+AE56),6)</f>
        <v>366.11</v>
      </c>
      <c r="AE56">
        <f t="shared" ref="AE56:AE67" si="70">ROUND((EU56),6)</f>
        <v>0</v>
      </c>
      <c r="AF56">
        <f t="shared" ref="AF56:AF67" si="71">ROUND((EV56),6)</f>
        <v>3827.54</v>
      </c>
      <c r="AG56">
        <f t="shared" ref="AG56:AG87" si="72">ROUND((AP56),6)</f>
        <v>0</v>
      </c>
      <c r="AH56">
        <f t="shared" ref="AH56:AH67" si="73">(EW56)</f>
        <v>422</v>
      </c>
      <c r="AI56">
        <f t="shared" ref="AI56:AI67" si="74">(EX56)</f>
        <v>0</v>
      </c>
      <c r="AJ56">
        <f t="shared" ref="AJ56:AJ87" si="75">(AS56)</f>
        <v>0</v>
      </c>
      <c r="AK56">
        <v>55841.25</v>
      </c>
      <c r="AL56">
        <v>51647.6</v>
      </c>
      <c r="AM56">
        <v>366.11</v>
      </c>
      <c r="AN56">
        <v>0</v>
      </c>
      <c r="AO56">
        <v>3827.54</v>
      </c>
      <c r="AP56">
        <v>0</v>
      </c>
      <c r="AQ56">
        <v>422</v>
      </c>
      <c r="AR56">
        <v>0</v>
      </c>
      <c r="AS56">
        <v>0</v>
      </c>
      <c r="AT56">
        <v>103</v>
      </c>
      <c r="AU56">
        <v>60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1</v>
      </c>
      <c r="BH56">
        <v>0</v>
      </c>
      <c r="BI56">
        <v>1</v>
      </c>
      <c r="BJ56" t="s">
        <v>164</v>
      </c>
      <c r="BM56">
        <v>65007</v>
      </c>
      <c r="BN56">
        <v>0</v>
      </c>
      <c r="BP56">
        <v>0</v>
      </c>
      <c r="BQ56">
        <v>6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103</v>
      </c>
      <c r="CA56">
        <v>60</v>
      </c>
      <c r="CE56">
        <v>0</v>
      </c>
      <c r="CF56">
        <v>0</v>
      </c>
      <c r="CG56">
        <v>0</v>
      </c>
      <c r="CM56">
        <v>0</v>
      </c>
      <c r="CO56">
        <v>0</v>
      </c>
      <c r="CP56">
        <f t="shared" ref="CP56:CP87" si="76">(P56+Q56+S56)</f>
        <v>1116.82</v>
      </c>
      <c r="CQ56">
        <f t="shared" ref="CQ56:CQ87" si="77">AC56*BC56</f>
        <v>51647.6</v>
      </c>
      <c r="CR56">
        <f t="shared" ref="CR56:CR87" si="78">AD56*BB56</f>
        <v>366.11</v>
      </c>
      <c r="CS56">
        <f t="shared" ref="CS56:CS87" si="79">AE56*BS56</f>
        <v>0</v>
      </c>
      <c r="CT56">
        <f t="shared" ref="CT56:CT87" si="80">AF56*BA56</f>
        <v>3827.54</v>
      </c>
      <c r="CU56">
        <f t="shared" ref="CU56:CU87" si="81">AG56</f>
        <v>0</v>
      </c>
      <c r="CV56">
        <f t="shared" ref="CV56:CV87" si="82">AH56</f>
        <v>422</v>
      </c>
      <c r="CW56">
        <f t="shared" ref="CW56:CW87" si="83">AI56</f>
        <v>0</v>
      </c>
      <c r="CX56">
        <f t="shared" ref="CX56:CX87" si="84">AJ56</f>
        <v>0</v>
      </c>
      <c r="CY56">
        <f t="shared" ref="CY56:CY87" si="85">(((S56+R56)*AT56)/100)</f>
        <v>78.846499999999992</v>
      </c>
      <c r="CZ56">
        <f t="shared" ref="CZ56:CZ87" si="86">(((S56+R56)*AU56)/100)</f>
        <v>45.93</v>
      </c>
      <c r="DN56">
        <v>0</v>
      </c>
      <c r="DO56">
        <v>0</v>
      </c>
      <c r="DP56">
        <v>1</v>
      </c>
      <c r="DQ56">
        <v>1</v>
      </c>
      <c r="DU56">
        <v>1010</v>
      </c>
      <c r="DV56" t="s">
        <v>163</v>
      </c>
      <c r="DW56" t="s">
        <v>163</v>
      </c>
      <c r="DX56">
        <v>100</v>
      </c>
      <c r="EE56">
        <v>958035687</v>
      </c>
      <c r="EF56">
        <v>6</v>
      </c>
      <c r="EG56" t="s">
        <v>89</v>
      </c>
      <c r="EH56">
        <v>0</v>
      </c>
      <c r="EJ56">
        <v>1</v>
      </c>
      <c r="EK56">
        <v>65007</v>
      </c>
      <c r="EL56" t="s">
        <v>165</v>
      </c>
      <c r="EM56" t="s">
        <v>91</v>
      </c>
      <c r="EQ56">
        <v>0</v>
      </c>
      <c r="ER56">
        <v>55841.25</v>
      </c>
      <c r="ES56">
        <v>51647.6</v>
      </c>
      <c r="ET56">
        <v>366.11</v>
      </c>
      <c r="EU56">
        <v>0</v>
      </c>
      <c r="EV56">
        <v>3827.54</v>
      </c>
      <c r="EW56">
        <v>422</v>
      </c>
      <c r="EX56">
        <v>0</v>
      </c>
      <c r="EY56">
        <v>0</v>
      </c>
      <c r="FQ56">
        <v>0</v>
      </c>
      <c r="FR56">
        <f t="shared" ref="FR56:FR87" si="87">ROUND(IF(AND(BH56=3,BI56=3),P56,0),2)</f>
        <v>0</v>
      </c>
      <c r="FS56">
        <v>0</v>
      </c>
      <c r="FX56">
        <v>103</v>
      </c>
      <c r="FY56">
        <v>60</v>
      </c>
      <c r="GD56">
        <v>1</v>
      </c>
      <c r="GF56">
        <v>221123885</v>
      </c>
      <c r="GG56">
        <v>2</v>
      </c>
      <c r="GH56">
        <v>1</v>
      </c>
      <c r="GI56">
        <v>-2</v>
      </c>
      <c r="GJ56">
        <v>0</v>
      </c>
      <c r="GK56">
        <v>0</v>
      </c>
      <c r="GL56">
        <f t="shared" ref="GL56:GL87" si="88">ROUND(IF(AND(BH56=3,BI56=3,FS56&lt;&gt;0),P56,0),2)</f>
        <v>0</v>
      </c>
      <c r="GM56">
        <f t="shared" ref="GM56:GM87" si="89">ROUND(O56+X56+Y56,2)+GX56</f>
        <v>1241.5999999999999</v>
      </c>
      <c r="GN56">
        <f t="shared" ref="GN56:GN87" si="90">IF(OR(BI56=0,BI56=1),ROUND(O56+X56+Y56,2),0)</f>
        <v>1241.5999999999999</v>
      </c>
      <c r="GO56">
        <f t="shared" ref="GO56:GO87" si="91">IF(BI56=2,ROUND(O56+X56+Y56,2),0)</f>
        <v>0</v>
      </c>
      <c r="GP56">
        <f t="shared" ref="GP56:GP87" si="92">IF(BI56=4,ROUND(O56+X56+Y56,2)+GX56,0)</f>
        <v>0</v>
      </c>
      <c r="GR56">
        <v>0</v>
      </c>
      <c r="GS56">
        <v>3</v>
      </c>
      <c r="GT56">
        <v>0</v>
      </c>
      <c r="GV56">
        <f t="shared" ref="GV56:GV87" si="93">ROUND((GT56),6)</f>
        <v>0</v>
      </c>
      <c r="GW56">
        <v>1</v>
      </c>
      <c r="GX56">
        <f t="shared" ref="GX56:GX87" si="94">ROUND(HC56*I56,2)</f>
        <v>0</v>
      </c>
      <c r="HA56">
        <v>0</v>
      </c>
      <c r="HB56">
        <v>0</v>
      </c>
      <c r="HC56">
        <f t="shared" ref="HC56:HC87" si="95">GV56*GW56</f>
        <v>0</v>
      </c>
      <c r="IK56">
        <v>0</v>
      </c>
    </row>
    <row r="57" spans="1:245">
      <c r="A57">
        <v>17</v>
      </c>
      <c r="B57">
        <v>1</v>
      </c>
      <c r="C57">
        <f ca="1">ROW(SmtRes!A180)</f>
        <v>180</v>
      </c>
      <c r="D57">
        <f ca="1">ROW(EtalonRes!A188)</f>
        <v>188</v>
      </c>
      <c r="E57" t="s">
        <v>160</v>
      </c>
      <c r="F57" t="s">
        <v>161</v>
      </c>
      <c r="G57" t="s">
        <v>162</v>
      </c>
      <c r="H57" t="s">
        <v>163</v>
      </c>
      <c r="I57">
        <f>ROUND(2/100,9)</f>
        <v>0.02</v>
      </c>
      <c r="J57">
        <v>0</v>
      </c>
      <c r="O57">
        <f t="shared" si="56"/>
        <v>10222</v>
      </c>
      <c r="P57">
        <f t="shared" si="57"/>
        <v>7571.54</v>
      </c>
      <c r="Q57">
        <f t="shared" si="58"/>
        <v>78.349999999999994</v>
      </c>
      <c r="R57">
        <f t="shared" si="59"/>
        <v>0</v>
      </c>
      <c r="S57">
        <f t="shared" si="60"/>
        <v>2572.11</v>
      </c>
      <c r="T57">
        <f t="shared" si="61"/>
        <v>0</v>
      </c>
      <c r="U57">
        <f t="shared" si="62"/>
        <v>8.44</v>
      </c>
      <c r="V57">
        <f t="shared" si="63"/>
        <v>0</v>
      </c>
      <c r="W57">
        <f t="shared" si="64"/>
        <v>0</v>
      </c>
      <c r="X57">
        <f t="shared" si="65"/>
        <v>2649.27</v>
      </c>
      <c r="Y57">
        <f t="shared" si="66"/>
        <v>1543.27</v>
      </c>
      <c r="AA57">
        <v>991676013</v>
      </c>
      <c r="AB57">
        <f t="shared" si="67"/>
        <v>55841.25</v>
      </c>
      <c r="AC57">
        <f t="shared" si="68"/>
        <v>51647.6</v>
      </c>
      <c r="AD57">
        <f t="shared" si="69"/>
        <v>366.11</v>
      </c>
      <c r="AE57">
        <f t="shared" si="70"/>
        <v>0</v>
      </c>
      <c r="AF57">
        <f t="shared" si="71"/>
        <v>3827.54</v>
      </c>
      <c r="AG57">
        <f t="shared" si="72"/>
        <v>0</v>
      </c>
      <c r="AH57">
        <f t="shared" si="73"/>
        <v>422</v>
      </c>
      <c r="AI57">
        <f t="shared" si="74"/>
        <v>0</v>
      </c>
      <c r="AJ57">
        <f t="shared" si="75"/>
        <v>0</v>
      </c>
      <c r="AK57">
        <v>55841.25</v>
      </c>
      <c r="AL57">
        <v>51647.6</v>
      </c>
      <c r="AM57">
        <v>366.11</v>
      </c>
      <c r="AN57">
        <v>0</v>
      </c>
      <c r="AO57">
        <v>3827.54</v>
      </c>
      <c r="AP57">
        <v>0</v>
      </c>
      <c r="AQ57">
        <v>422</v>
      </c>
      <c r="AR57">
        <v>0</v>
      </c>
      <c r="AS57">
        <v>0</v>
      </c>
      <c r="AT57">
        <v>103</v>
      </c>
      <c r="AU57">
        <v>60</v>
      </c>
      <c r="AV57">
        <v>1</v>
      </c>
      <c r="AW57">
        <v>1</v>
      </c>
      <c r="AZ57">
        <v>1</v>
      </c>
      <c r="BA57">
        <v>33.6</v>
      </c>
      <c r="BB57">
        <v>10.7</v>
      </c>
      <c r="BC57">
        <v>7.33</v>
      </c>
      <c r="BH57">
        <v>0</v>
      </c>
      <c r="BI57">
        <v>1</v>
      </c>
      <c r="BJ57" t="s">
        <v>164</v>
      </c>
      <c r="BM57">
        <v>65007</v>
      </c>
      <c r="BN57">
        <v>0</v>
      </c>
      <c r="BO57" t="s">
        <v>161</v>
      </c>
      <c r="BP57">
        <v>1</v>
      </c>
      <c r="BQ57">
        <v>6</v>
      </c>
      <c r="BR57">
        <v>0</v>
      </c>
      <c r="BS57">
        <v>33.6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103</v>
      </c>
      <c r="CA57">
        <v>60</v>
      </c>
      <c r="CE57">
        <v>0</v>
      </c>
      <c r="CF57">
        <v>0</v>
      </c>
      <c r="CG57">
        <v>0</v>
      </c>
      <c r="CM57">
        <v>0</v>
      </c>
      <c r="CO57">
        <v>0</v>
      </c>
      <c r="CP57">
        <f t="shared" si="76"/>
        <v>10222</v>
      </c>
      <c r="CQ57">
        <f t="shared" si="77"/>
        <v>378576.908</v>
      </c>
      <c r="CR57">
        <f t="shared" si="78"/>
        <v>3917.377</v>
      </c>
      <c r="CS57">
        <f t="shared" si="79"/>
        <v>0</v>
      </c>
      <c r="CT57">
        <f t="shared" si="80"/>
        <v>128605.344</v>
      </c>
      <c r="CU57">
        <f t="shared" si="81"/>
        <v>0</v>
      </c>
      <c r="CV57">
        <f t="shared" si="82"/>
        <v>422</v>
      </c>
      <c r="CW57">
        <f t="shared" si="83"/>
        <v>0</v>
      </c>
      <c r="CX57">
        <f t="shared" si="84"/>
        <v>0</v>
      </c>
      <c r="CY57">
        <f t="shared" si="85"/>
        <v>2649.2733000000003</v>
      </c>
      <c r="CZ57">
        <f t="shared" si="86"/>
        <v>1543.2660000000001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163</v>
      </c>
      <c r="DW57" t="s">
        <v>163</v>
      </c>
      <c r="DX57">
        <v>100</v>
      </c>
      <c r="EE57">
        <v>958035687</v>
      </c>
      <c r="EF57">
        <v>6</v>
      </c>
      <c r="EG57" t="s">
        <v>89</v>
      </c>
      <c r="EH57">
        <v>0</v>
      </c>
      <c r="EJ57">
        <v>1</v>
      </c>
      <c r="EK57">
        <v>65007</v>
      </c>
      <c r="EL57" t="s">
        <v>165</v>
      </c>
      <c r="EM57" t="s">
        <v>91</v>
      </c>
      <c r="EQ57">
        <v>0</v>
      </c>
      <c r="ER57">
        <v>55841.25</v>
      </c>
      <c r="ES57">
        <v>51647.6</v>
      </c>
      <c r="ET57">
        <v>366.11</v>
      </c>
      <c r="EU57">
        <v>0</v>
      </c>
      <c r="EV57">
        <v>3827.54</v>
      </c>
      <c r="EW57">
        <v>422</v>
      </c>
      <c r="EX57">
        <v>0</v>
      </c>
      <c r="EY57">
        <v>0</v>
      </c>
      <c r="FQ57">
        <v>0</v>
      </c>
      <c r="FR57">
        <f t="shared" si="87"/>
        <v>0</v>
      </c>
      <c r="FS57">
        <v>0</v>
      </c>
      <c r="FX57">
        <v>103</v>
      </c>
      <c r="FY57">
        <v>60</v>
      </c>
      <c r="GD57">
        <v>1</v>
      </c>
      <c r="GF57">
        <v>221123885</v>
      </c>
      <c r="GG57">
        <v>2</v>
      </c>
      <c r="GH57">
        <v>1</v>
      </c>
      <c r="GI57">
        <v>2</v>
      </c>
      <c r="GJ57">
        <v>0</v>
      </c>
      <c r="GK57">
        <v>0</v>
      </c>
      <c r="GL57">
        <f t="shared" si="88"/>
        <v>0</v>
      </c>
      <c r="GM57">
        <f t="shared" si="89"/>
        <v>14414.54</v>
      </c>
      <c r="GN57">
        <f t="shared" si="90"/>
        <v>14414.54</v>
      </c>
      <c r="GO57">
        <f t="shared" si="91"/>
        <v>0</v>
      </c>
      <c r="GP57">
        <f t="shared" si="92"/>
        <v>0</v>
      </c>
      <c r="GR57">
        <v>0</v>
      </c>
      <c r="GS57">
        <v>3</v>
      </c>
      <c r="GT57">
        <v>0</v>
      </c>
      <c r="GV57">
        <f t="shared" si="93"/>
        <v>0</v>
      </c>
      <c r="GW57">
        <v>1</v>
      </c>
      <c r="GX57">
        <f t="shared" si="94"/>
        <v>0</v>
      </c>
      <c r="HA57">
        <v>0</v>
      </c>
      <c r="HB57">
        <v>0</v>
      </c>
      <c r="HC57">
        <f t="shared" si="95"/>
        <v>0</v>
      </c>
      <c r="IK57">
        <v>0</v>
      </c>
    </row>
    <row r="58" spans="1:245">
      <c r="A58">
        <v>18</v>
      </c>
      <c r="B58">
        <v>1</v>
      </c>
      <c r="C58">
        <v>172</v>
      </c>
      <c r="E58" t="s">
        <v>166</v>
      </c>
      <c r="F58" t="s">
        <v>167</v>
      </c>
      <c r="G58" t="s">
        <v>168</v>
      </c>
      <c r="H58" t="s">
        <v>145</v>
      </c>
      <c r="I58">
        <f>I56*J58</f>
        <v>-2</v>
      </c>
      <c r="J58">
        <v>-100</v>
      </c>
      <c r="O58">
        <f t="shared" si="56"/>
        <v>-953.4</v>
      </c>
      <c r="P58">
        <f t="shared" si="57"/>
        <v>-953.4</v>
      </c>
      <c r="Q58">
        <f t="shared" si="58"/>
        <v>0</v>
      </c>
      <c r="R58">
        <f t="shared" si="59"/>
        <v>0</v>
      </c>
      <c r="S58">
        <f t="shared" si="60"/>
        <v>0</v>
      </c>
      <c r="T58">
        <f t="shared" si="61"/>
        <v>0</v>
      </c>
      <c r="U58">
        <f t="shared" si="62"/>
        <v>0</v>
      </c>
      <c r="V58">
        <f t="shared" si="63"/>
        <v>0</v>
      </c>
      <c r="W58">
        <f t="shared" si="64"/>
        <v>0</v>
      </c>
      <c r="X58">
        <f t="shared" si="65"/>
        <v>0</v>
      </c>
      <c r="Y58">
        <f t="shared" si="66"/>
        <v>0</v>
      </c>
      <c r="AA58">
        <v>991675999</v>
      </c>
      <c r="AB58">
        <f t="shared" si="67"/>
        <v>476.7</v>
      </c>
      <c r="AC58">
        <f t="shared" si="68"/>
        <v>476.7</v>
      </c>
      <c r="AD58">
        <f t="shared" si="69"/>
        <v>0</v>
      </c>
      <c r="AE58">
        <f t="shared" si="70"/>
        <v>0</v>
      </c>
      <c r="AF58">
        <f t="shared" si="71"/>
        <v>0</v>
      </c>
      <c r="AG58">
        <f t="shared" si="72"/>
        <v>0</v>
      </c>
      <c r="AH58">
        <f t="shared" si="73"/>
        <v>0</v>
      </c>
      <c r="AI58">
        <f t="shared" si="74"/>
        <v>0</v>
      </c>
      <c r="AJ58">
        <f t="shared" si="75"/>
        <v>0</v>
      </c>
      <c r="AK58">
        <v>476.7</v>
      </c>
      <c r="AL58">
        <v>476.7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103</v>
      </c>
      <c r="AU58">
        <v>60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1</v>
      </c>
      <c r="BH58">
        <v>3</v>
      </c>
      <c r="BI58">
        <v>1</v>
      </c>
      <c r="BJ58" t="s">
        <v>169</v>
      </c>
      <c r="BM58">
        <v>65007</v>
      </c>
      <c r="BN58">
        <v>0</v>
      </c>
      <c r="BP58">
        <v>0</v>
      </c>
      <c r="BQ58">
        <v>6</v>
      </c>
      <c r="BR58">
        <v>1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103</v>
      </c>
      <c r="CA58">
        <v>60</v>
      </c>
      <c r="CE58">
        <v>0</v>
      </c>
      <c r="CF58">
        <v>0</v>
      </c>
      <c r="CG58">
        <v>0</v>
      </c>
      <c r="CM58">
        <v>0</v>
      </c>
      <c r="CO58">
        <v>0</v>
      </c>
      <c r="CP58">
        <f t="shared" si="76"/>
        <v>-953.4</v>
      </c>
      <c r="CQ58">
        <f t="shared" si="77"/>
        <v>476.7</v>
      </c>
      <c r="CR58">
        <f t="shared" si="78"/>
        <v>0</v>
      </c>
      <c r="CS58">
        <f t="shared" si="79"/>
        <v>0</v>
      </c>
      <c r="CT58">
        <f t="shared" si="80"/>
        <v>0</v>
      </c>
      <c r="CU58">
        <f t="shared" si="81"/>
        <v>0</v>
      </c>
      <c r="CV58">
        <f t="shared" si="82"/>
        <v>0</v>
      </c>
      <c r="CW58">
        <f t="shared" si="83"/>
        <v>0</v>
      </c>
      <c r="CX58">
        <f t="shared" si="84"/>
        <v>0</v>
      </c>
      <c r="CY58">
        <f t="shared" si="85"/>
        <v>0</v>
      </c>
      <c r="CZ58">
        <f t="shared" si="86"/>
        <v>0</v>
      </c>
      <c r="DN58">
        <v>0</v>
      </c>
      <c r="DO58">
        <v>0</v>
      </c>
      <c r="DP58">
        <v>1</v>
      </c>
      <c r="DQ58">
        <v>1</v>
      </c>
      <c r="DU58">
        <v>1010</v>
      </c>
      <c r="DV58" t="s">
        <v>145</v>
      </c>
      <c r="DW58" t="s">
        <v>145</v>
      </c>
      <c r="DX58">
        <v>1</v>
      </c>
      <c r="EE58">
        <v>958035687</v>
      </c>
      <c r="EF58">
        <v>6</v>
      </c>
      <c r="EG58" t="s">
        <v>89</v>
      </c>
      <c r="EH58">
        <v>0</v>
      </c>
      <c r="EJ58">
        <v>1</v>
      </c>
      <c r="EK58">
        <v>65007</v>
      </c>
      <c r="EL58" t="s">
        <v>165</v>
      </c>
      <c r="EM58" t="s">
        <v>91</v>
      </c>
      <c r="EQ58">
        <v>0</v>
      </c>
      <c r="ER58">
        <v>476.7</v>
      </c>
      <c r="ES58">
        <v>476.7</v>
      </c>
      <c r="ET58">
        <v>0</v>
      </c>
      <c r="EU58">
        <v>0</v>
      </c>
      <c r="EV58">
        <v>0</v>
      </c>
      <c r="EW58">
        <v>0</v>
      </c>
      <c r="EX58">
        <v>0</v>
      </c>
      <c r="FQ58">
        <v>0</v>
      </c>
      <c r="FR58">
        <f t="shared" si="87"/>
        <v>0</v>
      </c>
      <c r="FS58">
        <v>0</v>
      </c>
      <c r="FX58">
        <v>103</v>
      </c>
      <c r="FY58">
        <v>60</v>
      </c>
      <c r="GD58">
        <v>1</v>
      </c>
      <c r="GF58">
        <v>-1636125907</v>
      </c>
      <c r="GG58">
        <v>2</v>
      </c>
      <c r="GH58">
        <v>1</v>
      </c>
      <c r="GI58">
        <v>-2</v>
      </c>
      <c r="GJ58">
        <v>0</v>
      </c>
      <c r="GK58">
        <v>0</v>
      </c>
      <c r="GL58">
        <f t="shared" si="88"/>
        <v>0</v>
      </c>
      <c r="GM58">
        <f t="shared" si="89"/>
        <v>-953.4</v>
      </c>
      <c r="GN58">
        <f t="shared" si="90"/>
        <v>-953.4</v>
      </c>
      <c r="GO58">
        <f t="shared" si="91"/>
        <v>0</v>
      </c>
      <c r="GP58">
        <f t="shared" si="92"/>
        <v>0</v>
      </c>
      <c r="GR58">
        <v>0</v>
      </c>
      <c r="GS58">
        <v>3</v>
      </c>
      <c r="GT58">
        <v>0</v>
      </c>
      <c r="GV58">
        <f t="shared" si="93"/>
        <v>0</v>
      </c>
      <c r="GW58">
        <v>1</v>
      </c>
      <c r="GX58">
        <f t="shared" si="94"/>
        <v>0</v>
      </c>
      <c r="HA58">
        <v>0</v>
      </c>
      <c r="HB58">
        <v>0</v>
      </c>
      <c r="HC58">
        <f t="shared" si="95"/>
        <v>0</v>
      </c>
      <c r="IK58">
        <v>0</v>
      </c>
    </row>
    <row r="59" spans="1:245">
      <c r="A59">
        <v>18</v>
      </c>
      <c r="B59">
        <v>1</v>
      </c>
      <c r="C59">
        <v>178</v>
      </c>
      <c r="E59" t="s">
        <v>166</v>
      </c>
      <c r="F59" t="s">
        <v>167</v>
      </c>
      <c r="G59" t="s">
        <v>168</v>
      </c>
      <c r="H59" t="s">
        <v>145</v>
      </c>
      <c r="I59">
        <f>I57*J59</f>
        <v>-2</v>
      </c>
      <c r="J59">
        <v>-100</v>
      </c>
      <c r="O59">
        <f t="shared" si="56"/>
        <v>-7160.03</v>
      </c>
      <c r="P59">
        <f t="shared" si="57"/>
        <v>-7160.03</v>
      </c>
      <c r="Q59">
        <f t="shared" si="58"/>
        <v>0</v>
      </c>
      <c r="R59">
        <f t="shared" si="59"/>
        <v>0</v>
      </c>
      <c r="S59">
        <f t="shared" si="60"/>
        <v>0</v>
      </c>
      <c r="T59">
        <f t="shared" si="61"/>
        <v>0</v>
      </c>
      <c r="U59">
        <f t="shared" si="62"/>
        <v>0</v>
      </c>
      <c r="V59">
        <f t="shared" si="63"/>
        <v>0</v>
      </c>
      <c r="W59">
        <f t="shared" si="64"/>
        <v>0</v>
      </c>
      <c r="X59">
        <f t="shared" si="65"/>
        <v>0</v>
      </c>
      <c r="Y59">
        <f t="shared" si="66"/>
        <v>0</v>
      </c>
      <c r="AA59">
        <v>991676013</v>
      </c>
      <c r="AB59">
        <f t="shared" si="67"/>
        <v>476.7</v>
      </c>
      <c r="AC59">
        <f t="shared" si="68"/>
        <v>476.7</v>
      </c>
      <c r="AD59">
        <f t="shared" si="69"/>
        <v>0</v>
      </c>
      <c r="AE59">
        <f t="shared" si="70"/>
        <v>0</v>
      </c>
      <c r="AF59">
        <f t="shared" si="71"/>
        <v>0</v>
      </c>
      <c r="AG59">
        <f t="shared" si="72"/>
        <v>0</v>
      </c>
      <c r="AH59">
        <f t="shared" si="73"/>
        <v>0</v>
      </c>
      <c r="AI59">
        <f t="shared" si="74"/>
        <v>0</v>
      </c>
      <c r="AJ59">
        <f t="shared" si="75"/>
        <v>0</v>
      </c>
      <c r="AK59">
        <v>476.7</v>
      </c>
      <c r="AL59">
        <v>476.7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103</v>
      </c>
      <c r="AU59">
        <v>60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7.51</v>
      </c>
      <c r="BH59">
        <v>3</v>
      </c>
      <c r="BI59">
        <v>1</v>
      </c>
      <c r="BJ59" t="s">
        <v>169</v>
      </c>
      <c r="BM59">
        <v>65007</v>
      </c>
      <c r="BN59">
        <v>0</v>
      </c>
      <c r="BO59" t="s">
        <v>167</v>
      </c>
      <c r="BP59">
        <v>1</v>
      </c>
      <c r="BQ59">
        <v>6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103</v>
      </c>
      <c r="CA59">
        <v>60</v>
      </c>
      <c r="CE59">
        <v>0</v>
      </c>
      <c r="CF59">
        <v>0</v>
      </c>
      <c r="CG59">
        <v>0</v>
      </c>
      <c r="CM59">
        <v>0</v>
      </c>
      <c r="CO59">
        <v>0</v>
      </c>
      <c r="CP59">
        <f t="shared" si="76"/>
        <v>-7160.03</v>
      </c>
      <c r="CQ59">
        <f t="shared" si="77"/>
        <v>3580.0169999999998</v>
      </c>
      <c r="CR59">
        <f t="shared" si="78"/>
        <v>0</v>
      </c>
      <c r="CS59">
        <f t="shared" si="79"/>
        <v>0</v>
      </c>
      <c r="CT59">
        <f t="shared" si="80"/>
        <v>0</v>
      </c>
      <c r="CU59">
        <f t="shared" si="81"/>
        <v>0</v>
      </c>
      <c r="CV59">
        <f t="shared" si="82"/>
        <v>0</v>
      </c>
      <c r="CW59">
        <f t="shared" si="83"/>
        <v>0</v>
      </c>
      <c r="CX59">
        <f t="shared" si="84"/>
        <v>0</v>
      </c>
      <c r="CY59">
        <f t="shared" si="85"/>
        <v>0</v>
      </c>
      <c r="CZ59">
        <f t="shared" si="86"/>
        <v>0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145</v>
      </c>
      <c r="DW59" t="s">
        <v>145</v>
      </c>
      <c r="DX59">
        <v>1</v>
      </c>
      <c r="EE59">
        <v>958035687</v>
      </c>
      <c r="EF59">
        <v>6</v>
      </c>
      <c r="EG59" t="s">
        <v>89</v>
      </c>
      <c r="EH59">
        <v>0</v>
      </c>
      <c r="EJ59">
        <v>1</v>
      </c>
      <c r="EK59">
        <v>65007</v>
      </c>
      <c r="EL59" t="s">
        <v>165</v>
      </c>
      <c r="EM59" t="s">
        <v>91</v>
      </c>
      <c r="EQ59">
        <v>0</v>
      </c>
      <c r="ER59">
        <v>476.7</v>
      </c>
      <c r="ES59">
        <v>476.7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7"/>
        <v>0</v>
      </c>
      <c r="FS59">
        <v>0</v>
      </c>
      <c r="FX59">
        <v>103</v>
      </c>
      <c r="FY59">
        <v>60</v>
      </c>
      <c r="GD59">
        <v>1</v>
      </c>
      <c r="GF59">
        <v>-1636125907</v>
      </c>
      <c r="GG59">
        <v>2</v>
      </c>
      <c r="GH59">
        <v>1</v>
      </c>
      <c r="GI59">
        <v>2</v>
      </c>
      <c r="GJ59">
        <v>0</v>
      </c>
      <c r="GK59">
        <v>0</v>
      </c>
      <c r="GL59">
        <f t="shared" si="88"/>
        <v>0</v>
      </c>
      <c r="GM59">
        <f t="shared" si="89"/>
        <v>-7160.03</v>
      </c>
      <c r="GN59">
        <f t="shared" si="90"/>
        <v>-7160.03</v>
      </c>
      <c r="GO59">
        <f t="shared" si="91"/>
        <v>0</v>
      </c>
      <c r="GP59">
        <f t="shared" si="92"/>
        <v>0</v>
      </c>
      <c r="GR59">
        <v>0</v>
      </c>
      <c r="GS59">
        <v>3</v>
      </c>
      <c r="GT59">
        <v>0</v>
      </c>
      <c r="GV59">
        <f t="shared" si="93"/>
        <v>0</v>
      </c>
      <c r="GW59">
        <v>1</v>
      </c>
      <c r="GX59">
        <f t="shared" si="94"/>
        <v>0</v>
      </c>
      <c r="HA59">
        <v>0</v>
      </c>
      <c r="HB59">
        <v>0</v>
      </c>
      <c r="HC59">
        <f t="shared" si="95"/>
        <v>0</v>
      </c>
      <c r="IK59">
        <v>0</v>
      </c>
    </row>
    <row r="60" spans="1:245">
      <c r="A60">
        <v>18</v>
      </c>
      <c r="B60">
        <v>1</v>
      </c>
      <c r="C60">
        <v>174</v>
      </c>
      <c r="E60" t="s">
        <v>170</v>
      </c>
      <c r="F60" t="s">
        <v>109</v>
      </c>
      <c r="G60" t="s">
        <v>171</v>
      </c>
      <c r="H60" t="s">
        <v>144</v>
      </c>
      <c r="I60">
        <f>I56*J60</f>
        <v>2</v>
      </c>
      <c r="J60">
        <v>100</v>
      </c>
      <c r="O60">
        <f t="shared" si="56"/>
        <v>24108.34</v>
      </c>
      <c r="P60">
        <f t="shared" si="57"/>
        <v>24108.34</v>
      </c>
      <c r="Q60">
        <f t="shared" si="58"/>
        <v>0</v>
      </c>
      <c r="R60">
        <f t="shared" si="59"/>
        <v>0</v>
      </c>
      <c r="S60">
        <f t="shared" si="60"/>
        <v>0</v>
      </c>
      <c r="T60">
        <f t="shared" si="61"/>
        <v>0</v>
      </c>
      <c r="U60">
        <f t="shared" si="62"/>
        <v>0</v>
      </c>
      <c r="V60">
        <f t="shared" si="63"/>
        <v>0</v>
      </c>
      <c r="W60">
        <f t="shared" si="64"/>
        <v>0</v>
      </c>
      <c r="X60">
        <f t="shared" si="65"/>
        <v>0</v>
      </c>
      <c r="Y60">
        <f t="shared" si="66"/>
        <v>0</v>
      </c>
      <c r="AA60">
        <v>991675999</v>
      </c>
      <c r="AB60">
        <f t="shared" si="67"/>
        <v>12054.17</v>
      </c>
      <c r="AC60">
        <f t="shared" si="68"/>
        <v>12054.17</v>
      </c>
      <c r="AD60">
        <f t="shared" si="69"/>
        <v>0</v>
      </c>
      <c r="AE60">
        <f t="shared" si="70"/>
        <v>0</v>
      </c>
      <c r="AF60">
        <f t="shared" si="71"/>
        <v>0</v>
      </c>
      <c r="AG60">
        <f t="shared" si="72"/>
        <v>0</v>
      </c>
      <c r="AH60">
        <f t="shared" si="73"/>
        <v>0</v>
      </c>
      <c r="AI60">
        <f t="shared" si="74"/>
        <v>0</v>
      </c>
      <c r="AJ60">
        <f t="shared" si="75"/>
        <v>0</v>
      </c>
      <c r="AK60">
        <v>12054.17</v>
      </c>
      <c r="AL60">
        <v>12054.17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103</v>
      </c>
      <c r="AU60">
        <v>60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1</v>
      </c>
      <c r="BH60">
        <v>3</v>
      </c>
      <c r="BI60">
        <v>1</v>
      </c>
      <c r="BM60">
        <v>65007</v>
      </c>
      <c r="BN60">
        <v>0</v>
      </c>
      <c r="BP60">
        <v>0</v>
      </c>
      <c r="BQ60">
        <v>6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103</v>
      </c>
      <c r="CA60">
        <v>60</v>
      </c>
      <c r="CE60">
        <v>0</v>
      </c>
      <c r="CF60">
        <v>0</v>
      </c>
      <c r="CG60">
        <v>0</v>
      </c>
      <c r="CM60">
        <v>0</v>
      </c>
      <c r="CO60">
        <v>0</v>
      </c>
      <c r="CP60">
        <f t="shared" si="76"/>
        <v>24108.34</v>
      </c>
      <c r="CQ60">
        <f t="shared" si="77"/>
        <v>12054.17</v>
      </c>
      <c r="CR60">
        <f t="shared" si="78"/>
        <v>0</v>
      </c>
      <c r="CS60">
        <f t="shared" si="79"/>
        <v>0</v>
      </c>
      <c r="CT60">
        <f t="shared" si="80"/>
        <v>0</v>
      </c>
      <c r="CU60">
        <f t="shared" si="81"/>
        <v>0</v>
      </c>
      <c r="CV60">
        <f t="shared" si="82"/>
        <v>0</v>
      </c>
      <c r="CW60">
        <f t="shared" si="83"/>
        <v>0</v>
      </c>
      <c r="CX60">
        <f t="shared" si="84"/>
        <v>0</v>
      </c>
      <c r="CY60">
        <f t="shared" si="85"/>
        <v>0</v>
      </c>
      <c r="CZ60">
        <f t="shared" si="86"/>
        <v>0</v>
      </c>
      <c r="DN60">
        <v>0</v>
      </c>
      <c r="DO60">
        <v>0</v>
      </c>
      <c r="DP60">
        <v>1</v>
      </c>
      <c r="DQ60">
        <v>1</v>
      </c>
      <c r="DU60">
        <v>1010</v>
      </c>
      <c r="DV60" t="s">
        <v>144</v>
      </c>
      <c r="DW60" t="s">
        <v>145</v>
      </c>
      <c r="DX60">
        <v>1</v>
      </c>
      <c r="EE60">
        <v>958035687</v>
      </c>
      <c r="EF60">
        <v>6</v>
      </c>
      <c r="EG60" t="s">
        <v>89</v>
      </c>
      <c r="EH60">
        <v>0</v>
      </c>
      <c r="EJ60">
        <v>1</v>
      </c>
      <c r="EK60">
        <v>65007</v>
      </c>
      <c r="EL60" t="s">
        <v>165</v>
      </c>
      <c r="EM60" t="s">
        <v>91</v>
      </c>
      <c r="EQ60">
        <v>0</v>
      </c>
      <c r="ER60">
        <v>0</v>
      </c>
      <c r="ES60">
        <v>12054.17</v>
      </c>
      <c r="ET60">
        <v>0</v>
      </c>
      <c r="EU60">
        <v>0</v>
      </c>
      <c r="EV60">
        <v>0</v>
      </c>
      <c r="EW60">
        <v>0</v>
      </c>
      <c r="EX60">
        <v>0</v>
      </c>
      <c r="FQ60">
        <v>0</v>
      </c>
      <c r="FR60">
        <f t="shared" si="87"/>
        <v>0</v>
      </c>
      <c r="FS60">
        <v>0</v>
      </c>
      <c r="FX60">
        <v>103</v>
      </c>
      <c r="FY60">
        <v>60</v>
      </c>
      <c r="GA60" t="s">
        <v>172</v>
      </c>
      <c r="GD60">
        <v>1</v>
      </c>
      <c r="GF60">
        <v>1879695266</v>
      </c>
      <c r="GG60">
        <v>2</v>
      </c>
      <c r="GH60">
        <v>4</v>
      </c>
      <c r="GI60">
        <v>-2</v>
      </c>
      <c r="GJ60">
        <v>0</v>
      </c>
      <c r="GK60">
        <v>0</v>
      </c>
      <c r="GL60">
        <f t="shared" si="88"/>
        <v>0</v>
      </c>
      <c r="GM60">
        <f t="shared" si="89"/>
        <v>24108.34</v>
      </c>
      <c r="GN60">
        <f t="shared" si="90"/>
        <v>24108.34</v>
      </c>
      <c r="GO60">
        <f t="shared" si="91"/>
        <v>0</v>
      </c>
      <c r="GP60">
        <f t="shared" si="92"/>
        <v>0</v>
      </c>
      <c r="GR60">
        <v>0</v>
      </c>
      <c r="GS60">
        <v>2</v>
      </c>
      <c r="GT60">
        <v>0</v>
      </c>
      <c r="GV60">
        <f t="shared" si="93"/>
        <v>0</v>
      </c>
      <c r="GW60">
        <v>1</v>
      </c>
      <c r="GX60">
        <f t="shared" si="94"/>
        <v>0</v>
      </c>
      <c r="HA60">
        <v>0</v>
      </c>
      <c r="HB60">
        <v>0</v>
      </c>
      <c r="HC60">
        <f t="shared" si="95"/>
        <v>0</v>
      </c>
      <c r="HE60" t="s">
        <v>112</v>
      </c>
      <c r="HF60" t="s">
        <v>112</v>
      </c>
      <c r="IK60">
        <v>0</v>
      </c>
    </row>
    <row r="61" spans="1:245">
      <c r="A61">
        <v>18</v>
      </c>
      <c r="B61">
        <v>1</v>
      </c>
      <c r="C61">
        <v>180</v>
      </c>
      <c r="E61" t="s">
        <v>170</v>
      </c>
      <c r="F61" t="s">
        <v>109</v>
      </c>
      <c r="G61" t="s">
        <v>171</v>
      </c>
      <c r="H61" t="s">
        <v>144</v>
      </c>
      <c r="I61">
        <f>I57*J61</f>
        <v>2</v>
      </c>
      <c r="J61">
        <v>100</v>
      </c>
      <c r="O61">
        <f t="shared" si="56"/>
        <v>24108.34</v>
      </c>
      <c r="P61">
        <f t="shared" si="57"/>
        <v>24108.34</v>
      </c>
      <c r="Q61">
        <f t="shared" si="58"/>
        <v>0</v>
      </c>
      <c r="R61">
        <f t="shared" si="59"/>
        <v>0</v>
      </c>
      <c r="S61">
        <f t="shared" si="60"/>
        <v>0</v>
      </c>
      <c r="T61">
        <f t="shared" si="61"/>
        <v>0</v>
      </c>
      <c r="U61">
        <f t="shared" si="62"/>
        <v>0</v>
      </c>
      <c r="V61">
        <f t="shared" si="63"/>
        <v>0</v>
      </c>
      <c r="W61">
        <f t="shared" si="64"/>
        <v>0</v>
      </c>
      <c r="X61">
        <f t="shared" si="65"/>
        <v>0</v>
      </c>
      <c r="Y61">
        <f t="shared" si="66"/>
        <v>0</v>
      </c>
      <c r="AA61">
        <v>991676013</v>
      </c>
      <c r="AB61">
        <f t="shared" si="67"/>
        <v>12054.17</v>
      </c>
      <c r="AC61">
        <f t="shared" si="68"/>
        <v>12054.17</v>
      </c>
      <c r="AD61">
        <f t="shared" si="69"/>
        <v>0</v>
      </c>
      <c r="AE61">
        <f t="shared" si="70"/>
        <v>0</v>
      </c>
      <c r="AF61">
        <f t="shared" si="71"/>
        <v>0</v>
      </c>
      <c r="AG61">
        <f t="shared" si="72"/>
        <v>0</v>
      </c>
      <c r="AH61">
        <f t="shared" si="73"/>
        <v>0</v>
      </c>
      <c r="AI61">
        <f t="shared" si="74"/>
        <v>0</v>
      </c>
      <c r="AJ61">
        <f t="shared" si="75"/>
        <v>0</v>
      </c>
      <c r="AK61">
        <v>12054.17</v>
      </c>
      <c r="AL61">
        <v>12054.17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103</v>
      </c>
      <c r="AU61">
        <v>60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1</v>
      </c>
      <c r="BH61">
        <v>3</v>
      </c>
      <c r="BI61">
        <v>1</v>
      </c>
      <c r="BM61">
        <v>65007</v>
      </c>
      <c r="BN61">
        <v>0</v>
      </c>
      <c r="BP61">
        <v>0</v>
      </c>
      <c r="BQ61">
        <v>6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103</v>
      </c>
      <c r="CA61">
        <v>60</v>
      </c>
      <c r="CE61">
        <v>0</v>
      </c>
      <c r="CF61">
        <v>0</v>
      </c>
      <c r="CG61">
        <v>0</v>
      </c>
      <c r="CM61">
        <v>0</v>
      </c>
      <c r="CO61">
        <v>0</v>
      </c>
      <c r="CP61">
        <f t="shared" si="76"/>
        <v>24108.34</v>
      </c>
      <c r="CQ61">
        <f t="shared" si="77"/>
        <v>12054.17</v>
      </c>
      <c r="CR61">
        <f t="shared" si="78"/>
        <v>0</v>
      </c>
      <c r="CS61">
        <f t="shared" si="79"/>
        <v>0</v>
      </c>
      <c r="CT61">
        <f t="shared" si="80"/>
        <v>0</v>
      </c>
      <c r="CU61">
        <f t="shared" si="81"/>
        <v>0</v>
      </c>
      <c r="CV61">
        <f t="shared" si="82"/>
        <v>0</v>
      </c>
      <c r="CW61">
        <f t="shared" si="83"/>
        <v>0</v>
      </c>
      <c r="CX61">
        <f t="shared" si="84"/>
        <v>0</v>
      </c>
      <c r="CY61">
        <f t="shared" si="85"/>
        <v>0</v>
      </c>
      <c r="CZ61">
        <f t="shared" si="86"/>
        <v>0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144</v>
      </c>
      <c r="DW61" t="s">
        <v>145</v>
      </c>
      <c r="DX61">
        <v>1</v>
      </c>
      <c r="EE61">
        <v>958035687</v>
      </c>
      <c r="EF61">
        <v>6</v>
      </c>
      <c r="EG61" t="s">
        <v>89</v>
      </c>
      <c r="EH61">
        <v>0</v>
      </c>
      <c r="EJ61">
        <v>1</v>
      </c>
      <c r="EK61">
        <v>65007</v>
      </c>
      <c r="EL61" t="s">
        <v>165</v>
      </c>
      <c r="EM61" t="s">
        <v>91</v>
      </c>
      <c r="EQ61">
        <v>0</v>
      </c>
      <c r="ER61">
        <v>12054.17</v>
      </c>
      <c r="ES61">
        <v>12054.17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5</v>
      </c>
      <c r="FC61">
        <v>1</v>
      </c>
      <c r="FD61">
        <v>18</v>
      </c>
      <c r="FF61">
        <v>14465</v>
      </c>
      <c r="FQ61">
        <v>0</v>
      </c>
      <c r="FR61">
        <f t="shared" si="87"/>
        <v>0</v>
      </c>
      <c r="FS61">
        <v>0</v>
      </c>
      <c r="FX61">
        <v>103</v>
      </c>
      <c r="FY61">
        <v>60</v>
      </c>
      <c r="GA61" t="s">
        <v>172</v>
      </c>
      <c r="GD61">
        <v>1</v>
      </c>
      <c r="GF61">
        <v>1879695266</v>
      </c>
      <c r="GG61">
        <v>2</v>
      </c>
      <c r="GH61">
        <v>3</v>
      </c>
      <c r="GI61">
        <v>-2</v>
      </c>
      <c r="GJ61">
        <v>0</v>
      </c>
      <c r="GK61">
        <v>0</v>
      </c>
      <c r="GL61">
        <f t="shared" si="88"/>
        <v>0</v>
      </c>
      <c r="GM61">
        <f t="shared" si="89"/>
        <v>24108.34</v>
      </c>
      <c r="GN61">
        <f t="shared" si="90"/>
        <v>24108.34</v>
      </c>
      <c r="GO61">
        <f t="shared" si="91"/>
        <v>0</v>
      </c>
      <c r="GP61">
        <f t="shared" si="92"/>
        <v>0</v>
      </c>
      <c r="GR61">
        <v>1</v>
      </c>
      <c r="GS61">
        <v>1</v>
      </c>
      <c r="GT61">
        <v>0</v>
      </c>
      <c r="GV61">
        <f t="shared" si="93"/>
        <v>0</v>
      </c>
      <c r="GW61">
        <v>1</v>
      </c>
      <c r="GX61">
        <f t="shared" si="94"/>
        <v>0</v>
      </c>
      <c r="HA61">
        <v>0</v>
      </c>
      <c r="HB61">
        <v>0</v>
      </c>
      <c r="HC61">
        <f t="shared" si="95"/>
        <v>0</v>
      </c>
      <c r="HE61" t="s">
        <v>112</v>
      </c>
      <c r="HF61" t="s">
        <v>112</v>
      </c>
      <c r="IK61">
        <v>0</v>
      </c>
    </row>
    <row r="62" spans="1:245">
      <c r="A62">
        <v>17</v>
      </c>
      <c r="B62">
        <v>1</v>
      </c>
      <c r="C62">
        <f ca="1">ROW(SmtRes!A191)</f>
        <v>191</v>
      </c>
      <c r="D62">
        <f ca="1">ROW(EtalonRes!A199)</f>
        <v>199</v>
      </c>
      <c r="E62" t="s">
        <v>173</v>
      </c>
      <c r="F62" t="s">
        <v>174</v>
      </c>
      <c r="G62" t="s">
        <v>175</v>
      </c>
      <c r="H62" t="s">
        <v>176</v>
      </c>
      <c r="I62">
        <v>1</v>
      </c>
      <c r="J62">
        <v>0</v>
      </c>
      <c r="O62">
        <f t="shared" si="56"/>
        <v>730.96</v>
      </c>
      <c r="P62">
        <f t="shared" si="57"/>
        <v>146.19999999999999</v>
      </c>
      <c r="Q62">
        <f t="shared" si="58"/>
        <v>530.34</v>
      </c>
      <c r="R62">
        <f t="shared" si="59"/>
        <v>37.729999999999997</v>
      </c>
      <c r="S62">
        <f t="shared" si="60"/>
        <v>54.42</v>
      </c>
      <c r="T62">
        <f t="shared" si="61"/>
        <v>0</v>
      </c>
      <c r="U62">
        <f t="shared" si="62"/>
        <v>6</v>
      </c>
      <c r="V62">
        <f t="shared" si="63"/>
        <v>3.75</v>
      </c>
      <c r="W62">
        <f t="shared" si="64"/>
        <v>0</v>
      </c>
      <c r="X62">
        <f t="shared" si="65"/>
        <v>68.19</v>
      </c>
      <c r="Y62">
        <f t="shared" si="66"/>
        <v>46.08</v>
      </c>
      <c r="AA62">
        <v>991675999</v>
      </c>
      <c r="AB62">
        <f t="shared" si="67"/>
        <v>730.96</v>
      </c>
      <c r="AC62">
        <f t="shared" si="68"/>
        <v>146.19999999999999</v>
      </c>
      <c r="AD62">
        <f t="shared" si="69"/>
        <v>530.34</v>
      </c>
      <c r="AE62">
        <f t="shared" si="70"/>
        <v>37.729999999999997</v>
      </c>
      <c r="AF62">
        <f t="shared" si="71"/>
        <v>54.42</v>
      </c>
      <c r="AG62">
        <f t="shared" si="72"/>
        <v>0</v>
      </c>
      <c r="AH62">
        <f t="shared" si="73"/>
        <v>6</v>
      </c>
      <c r="AI62">
        <f t="shared" si="74"/>
        <v>3.75</v>
      </c>
      <c r="AJ62">
        <f t="shared" si="75"/>
        <v>0</v>
      </c>
      <c r="AK62">
        <v>730.96</v>
      </c>
      <c r="AL62">
        <v>146.19999999999999</v>
      </c>
      <c r="AM62">
        <v>530.34</v>
      </c>
      <c r="AN62">
        <v>37.729999999999997</v>
      </c>
      <c r="AO62">
        <v>54.42</v>
      </c>
      <c r="AP62">
        <v>0</v>
      </c>
      <c r="AQ62">
        <v>6</v>
      </c>
      <c r="AR62">
        <v>3.75</v>
      </c>
      <c r="AS62">
        <v>0</v>
      </c>
      <c r="AT62">
        <v>74</v>
      </c>
      <c r="AU62">
        <v>50</v>
      </c>
      <c r="AV62">
        <v>1</v>
      </c>
      <c r="AW62">
        <v>1</v>
      </c>
      <c r="AZ62">
        <v>1</v>
      </c>
      <c r="BA62">
        <v>1</v>
      </c>
      <c r="BB62">
        <v>1</v>
      </c>
      <c r="BC62">
        <v>1</v>
      </c>
      <c r="BH62">
        <v>0</v>
      </c>
      <c r="BI62">
        <v>1</v>
      </c>
      <c r="BJ62" t="s">
        <v>177</v>
      </c>
      <c r="BM62">
        <v>65001</v>
      </c>
      <c r="BN62">
        <v>0</v>
      </c>
      <c r="BP62">
        <v>0</v>
      </c>
      <c r="BQ62">
        <v>6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74</v>
      </c>
      <c r="CA62">
        <v>50</v>
      </c>
      <c r="CE62">
        <v>0</v>
      </c>
      <c r="CF62">
        <v>0</v>
      </c>
      <c r="CG62">
        <v>0</v>
      </c>
      <c r="CM62">
        <v>0</v>
      </c>
      <c r="CO62">
        <v>0</v>
      </c>
      <c r="CP62">
        <f t="shared" si="76"/>
        <v>730.95999999999992</v>
      </c>
      <c r="CQ62">
        <f t="shared" si="77"/>
        <v>146.19999999999999</v>
      </c>
      <c r="CR62">
        <f t="shared" si="78"/>
        <v>530.34</v>
      </c>
      <c r="CS62">
        <f t="shared" si="79"/>
        <v>37.729999999999997</v>
      </c>
      <c r="CT62">
        <f t="shared" si="80"/>
        <v>54.42</v>
      </c>
      <c r="CU62">
        <f t="shared" si="81"/>
        <v>0</v>
      </c>
      <c r="CV62">
        <f t="shared" si="82"/>
        <v>6</v>
      </c>
      <c r="CW62">
        <f t="shared" si="83"/>
        <v>3.75</v>
      </c>
      <c r="CX62">
        <f t="shared" si="84"/>
        <v>0</v>
      </c>
      <c r="CY62">
        <f t="shared" si="85"/>
        <v>68.191000000000003</v>
      </c>
      <c r="CZ62">
        <f t="shared" si="86"/>
        <v>46.075000000000003</v>
      </c>
      <c r="DN62">
        <v>0</v>
      </c>
      <c r="DO62">
        <v>0</v>
      </c>
      <c r="DP62">
        <v>1</v>
      </c>
      <c r="DQ62">
        <v>1</v>
      </c>
      <c r="DU62">
        <v>1013</v>
      </c>
      <c r="DV62" t="s">
        <v>176</v>
      </c>
      <c r="DW62" t="s">
        <v>176</v>
      </c>
      <c r="DX62">
        <v>1</v>
      </c>
      <c r="EE62">
        <v>958035681</v>
      </c>
      <c r="EF62">
        <v>6</v>
      </c>
      <c r="EG62" t="s">
        <v>89</v>
      </c>
      <c r="EH62">
        <v>0</v>
      </c>
      <c r="EJ62">
        <v>1</v>
      </c>
      <c r="EK62">
        <v>65001</v>
      </c>
      <c r="EL62" t="s">
        <v>90</v>
      </c>
      <c r="EM62" t="s">
        <v>91</v>
      </c>
      <c r="EQ62">
        <v>0</v>
      </c>
      <c r="ER62">
        <v>730.96</v>
      </c>
      <c r="ES62">
        <v>146.19999999999999</v>
      </c>
      <c r="ET62">
        <v>530.34</v>
      </c>
      <c r="EU62">
        <v>37.729999999999997</v>
      </c>
      <c r="EV62">
        <v>54.42</v>
      </c>
      <c r="EW62">
        <v>6</v>
      </c>
      <c r="EX62">
        <v>3.75</v>
      </c>
      <c r="EY62">
        <v>0</v>
      </c>
      <c r="FQ62">
        <v>0</v>
      </c>
      <c r="FR62">
        <f t="shared" si="87"/>
        <v>0</v>
      </c>
      <c r="FS62">
        <v>0</v>
      </c>
      <c r="FX62">
        <v>74</v>
      </c>
      <c r="FY62">
        <v>50</v>
      </c>
      <c r="GD62">
        <v>1</v>
      </c>
      <c r="GF62">
        <v>2046144184</v>
      </c>
      <c r="GG62">
        <v>2</v>
      </c>
      <c r="GH62">
        <v>1</v>
      </c>
      <c r="GI62">
        <v>-2</v>
      </c>
      <c r="GJ62">
        <v>0</v>
      </c>
      <c r="GK62">
        <v>0</v>
      </c>
      <c r="GL62">
        <f t="shared" si="88"/>
        <v>0</v>
      </c>
      <c r="GM62">
        <f t="shared" si="89"/>
        <v>845.23</v>
      </c>
      <c r="GN62">
        <f t="shared" si="90"/>
        <v>845.23</v>
      </c>
      <c r="GO62">
        <f t="shared" si="91"/>
        <v>0</v>
      </c>
      <c r="GP62">
        <f t="shared" si="92"/>
        <v>0</v>
      </c>
      <c r="GR62">
        <v>0</v>
      </c>
      <c r="GS62">
        <v>3</v>
      </c>
      <c r="GT62">
        <v>0</v>
      </c>
      <c r="GV62">
        <f t="shared" si="93"/>
        <v>0</v>
      </c>
      <c r="GW62">
        <v>1</v>
      </c>
      <c r="GX62">
        <f t="shared" si="94"/>
        <v>0</v>
      </c>
      <c r="HA62">
        <v>0</v>
      </c>
      <c r="HB62">
        <v>0</v>
      </c>
      <c r="HC62">
        <f t="shared" si="95"/>
        <v>0</v>
      </c>
      <c r="IK62">
        <v>0</v>
      </c>
    </row>
    <row r="63" spans="1:245">
      <c r="A63">
        <v>17</v>
      </c>
      <c r="B63">
        <v>1</v>
      </c>
      <c r="C63">
        <f ca="1">ROW(SmtRes!A202)</f>
        <v>202</v>
      </c>
      <c r="D63">
        <f ca="1">ROW(EtalonRes!A210)</f>
        <v>210</v>
      </c>
      <c r="E63" t="s">
        <v>173</v>
      </c>
      <c r="F63" t="s">
        <v>174</v>
      </c>
      <c r="G63" t="s">
        <v>175</v>
      </c>
      <c r="H63" t="s">
        <v>176</v>
      </c>
      <c r="I63">
        <v>1</v>
      </c>
      <c r="J63">
        <v>0</v>
      </c>
      <c r="O63">
        <f t="shared" si="56"/>
        <v>6421.05</v>
      </c>
      <c r="P63">
        <f t="shared" si="57"/>
        <v>296.79000000000002</v>
      </c>
      <c r="Q63">
        <f t="shared" si="58"/>
        <v>4295.75</v>
      </c>
      <c r="R63">
        <f t="shared" si="59"/>
        <v>1267.73</v>
      </c>
      <c r="S63">
        <f t="shared" si="60"/>
        <v>1828.51</v>
      </c>
      <c r="T63">
        <f t="shared" si="61"/>
        <v>0</v>
      </c>
      <c r="U63">
        <f t="shared" si="62"/>
        <v>6</v>
      </c>
      <c r="V63">
        <f t="shared" si="63"/>
        <v>3.75</v>
      </c>
      <c r="W63">
        <f t="shared" si="64"/>
        <v>0</v>
      </c>
      <c r="X63">
        <f t="shared" si="65"/>
        <v>2291.2199999999998</v>
      </c>
      <c r="Y63">
        <f t="shared" si="66"/>
        <v>1548.12</v>
      </c>
      <c r="AA63">
        <v>991676013</v>
      </c>
      <c r="AB63">
        <f t="shared" si="67"/>
        <v>730.96</v>
      </c>
      <c r="AC63">
        <f t="shared" si="68"/>
        <v>146.19999999999999</v>
      </c>
      <c r="AD63">
        <f t="shared" si="69"/>
        <v>530.34</v>
      </c>
      <c r="AE63">
        <f t="shared" si="70"/>
        <v>37.729999999999997</v>
      </c>
      <c r="AF63">
        <f t="shared" si="71"/>
        <v>54.42</v>
      </c>
      <c r="AG63">
        <f t="shared" si="72"/>
        <v>0</v>
      </c>
      <c r="AH63">
        <f t="shared" si="73"/>
        <v>6</v>
      </c>
      <c r="AI63">
        <f t="shared" si="74"/>
        <v>3.75</v>
      </c>
      <c r="AJ63">
        <f t="shared" si="75"/>
        <v>0</v>
      </c>
      <c r="AK63">
        <v>730.96</v>
      </c>
      <c r="AL63">
        <v>146.19999999999999</v>
      </c>
      <c r="AM63">
        <v>530.34</v>
      </c>
      <c r="AN63">
        <v>37.729999999999997</v>
      </c>
      <c r="AO63">
        <v>54.42</v>
      </c>
      <c r="AP63">
        <v>0</v>
      </c>
      <c r="AQ63">
        <v>6</v>
      </c>
      <c r="AR63">
        <v>3.75</v>
      </c>
      <c r="AS63">
        <v>0</v>
      </c>
      <c r="AT63">
        <v>74</v>
      </c>
      <c r="AU63">
        <v>50</v>
      </c>
      <c r="AV63">
        <v>1</v>
      </c>
      <c r="AW63">
        <v>1</v>
      </c>
      <c r="AZ63">
        <v>1</v>
      </c>
      <c r="BA63">
        <v>33.6</v>
      </c>
      <c r="BB63">
        <v>8.1</v>
      </c>
      <c r="BC63">
        <v>2.0299999999999998</v>
      </c>
      <c r="BH63">
        <v>0</v>
      </c>
      <c r="BI63">
        <v>1</v>
      </c>
      <c r="BJ63" t="s">
        <v>177</v>
      </c>
      <c r="BM63">
        <v>65001</v>
      </c>
      <c r="BN63">
        <v>0</v>
      </c>
      <c r="BP63">
        <v>0</v>
      </c>
      <c r="BQ63">
        <v>6</v>
      </c>
      <c r="BR63">
        <v>0</v>
      </c>
      <c r="BS63">
        <v>33.6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74</v>
      </c>
      <c r="CA63">
        <v>50</v>
      </c>
      <c r="CE63">
        <v>0</v>
      </c>
      <c r="CF63">
        <v>0</v>
      </c>
      <c r="CG63">
        <v>0</v>
      </c>
      <c r="CM63">
        <v>0</v>
      </c>
      <c r="CO63">
        <v>0</v>
      </c>
      <c r="CP63">
        <f t="shared" si="76"/>
        <v>6421.05</v>
      </c>
      <c r="CQ63">
        <f t="shared" si="77"/>
        <v>296.78599999999994</v>
      </c>
      <c r="CR63">
        <f t="shared" si="78"/>
        <v>4295.7539999999999</v>
      </c>
      <c r="CS63">
        <f t="shared" si="79"/>
        <v>1267.7279999999998</v>
      </c>
      <c r="CT63">
        <f t="shared" si="80"/>
        <v>1828.5120000000002</v>
      </c>
      <c r="CU63">
        <f t="shared" si="81"/>
        <v>0</v>
      </c>
      <c r="CV63">
        <f t="shared" si="82"/>
        <v>6</v>
      </c>
      <c r="CW63">
        <f t="shared" si="83"/>
        <v>3.75</v>
      </c>
      <c r="CX63">
        <f t="shared" si="84"/>
        <v>0</v>
      </c>
      <c r="CY63">
        <f t="shared" si="85"/>
        <v>2291.2175999999999</v>
      </c>
      <c r="CZ63">
        <f t="shared" si="86"/>
        <v>1548.12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176</v>
      </c>
      <c r="DW63" t="s">
        <v>176</v>
      </c>
      <c r="DX63">
        <v>1</v>
      </c>
      <c r="EE63">
        <v>958035681</v>
      </c>
      <c r="EF63">
        <v>6</v>
      </c>
      <c r="EG63" t="s">
        <v>89</v>
      </c>
      <c r="EH63">
        <v>0</v>
      </c>
      <c r="EJ63">
        <v>1</v>
      </c>
      <c r="EK63">
        <v>65001</v>
      </c>
      <c r="EL63" t="s">
        <v>90</v>
      </c>
      <c r="EM63" t="s">
        <v>91</v>
      </c>
      <c r="EQ63">
        <v>0</v>
      </c>
      <c r="ER63">
        <v>730.96</v>
      </c>
      <c r="ES63">
        <v>146.19999999999999</v>
      </c>
      <c r="ET63">
        <v>530.34</v>
      </c>
      <c r="EU63">
        <v>37.729999999999997</v>
      </c>
      <c r="EV63">
        <v>54.42</v>
      </c>
      <c r="EW63">
        <v>6</v>
      </c>
      <c r="EX63">
        <v>3.75</v>
      </c>
      <c r="EY63">
        <v>0</v>
      </c>
      <c r="FQ63">
        <v>0</v>
      </c>
      <c r="FR63">
        <f t="shared" si="87"/>
        <v>0</v>
      </c>
      <c r="FS63">
        <v>0</v>
      </c>
      <c r="FX63">
        <v>74</v>
      </c>
      <c r="FY63">
        <v>50</v>
      </c>
      <c r="GD63">
        <v>1</v>
      </c>
      <c r="GF63">
        <v>2046144184</v>
      </c>
      <c r="GG63">
        <v>2</v>
      </c>
      <c r="GH63">
        <v>1</v>
      </c>
      <c r="GI63">
        <v>3</v>
      </c>
      <c r="GJ63">
        <v>0</v>
      </c>
      <c r="GK63">
        <v>0</v>
      </c>
      <c r="GL63">
        <f t="shared" si="88"/>
        <v>0</v>
      </c>
      <c r="GM63">
        <f t="shared" si="89"/>
        <v>10260.39</v>
      </c>
      <c r="GN63">
        <f t="shared" si="90"/>
        <v>10260.39</v>
      </c>
      <c r="GO63">
        <f t="shared" si="91"/>
        <v>0</v>
      </c>
      <c r="GP63">
        <f t="shared" si="92"/>
        <v>0</v>
      </c>
      <c r="GR63">
        <v>0</v>
      </c>
      <c r="GS63">
        <v>3</v>
      </c>
      <c r="GT63">
        <v>0</v>
      </c>
      <c r="GV63">
        <f t="shared" si="93"/>
        <v>0</v>
      </c>
      <c r="GW63">
        <v>1</v>
      </c>
      <c r="GX63">
        <f t="shared" si="94"/>
        <v>0</v>
      </c>
      <c r="HA63">
        <v>0</v>
      </c>
      <c r="HB63">
        <v>0</v>
      </c>
      <c r="HC63">
        <f t="shared" si="95"/>
        <v>0</v>
      </c>
      <c r="IK63">
        <v>0</v>
      </c>
    </row>
    <row r="64" spans="1:245">
      <c r="A64">
        <v>17</v>
      </c>
      <c r="B64">
        <v>1</v>
      </c>
      <c r="E64" t="s">
        <v>178</v>
      </c>
      <c r="F64" t="s">
        <v>109</v>
      </c>
      <c r="G64" t="s">
        <v>179</v>
      </c>
      <c r="H64" t="s">
        <v>144</v>
      </c>
      <c r="I64">
        <v>67</v>
      </c>
      <c r="J64">
        <v>0</v>
      </c>
      <c r="O64">
        <f t="shared" si="56"/>
        <v>80232.5</v>
      </c>
      <c r="P64">
        <f t="shared" si="57"/>
        <v>80232.5</v>
      </c>
      <c r="Q64">
        <f t="shared" si="58"/>
        <v>0</v>
      </c>
      <c r="R64">
        <f t="shared" si="59"/>
        <v>0</v>
      </c>
      <c r="S64">
        <f t="shared" si="60"/>
        <v>0</v>
      </c>
      <c r="T64">
        <f t="shared" si="61"/>
        <v>0</v>
      </c>
      <c r="U64">
        <f t="shared" si="62"/>
        <v>0</v>
      </c>
      <c r="V64">
        <f t="shared" si="63"/>
        <v>0</v>
      </c>
      <c r="W64">
        <f t="shared" si="64"/>
        <v>0</v>
      </c>
      <c r="X64">
        <f t="shared" si="65"/>
        <v>0</v>
      </c>
      <c r="Y64">
        <f t="shared" si="66"/>
        <v>0</v>
      </c>
      <c r="AA64">
        <v>991675999</v>
      </c>
      <c r="AB64">
        <f t="shared" si="67"/>
        <v>1197.5</v>
      </c>
      <c r="AC64">
        <f t="shared" si="68"/>
        <v>1197.5</v>
      </c>
      <c r="AD64">
        <f t="shared" si="69"/>
        <v>0</v>
      </c>
      <c r="AE64">
        <f t="shared" si="70"/>
        <v>0</v>
      </c>
      <c r="AF64">
        <f t="shared" si="71"/>
        <v>0</v>
      </c>
      <c r="AG64">
        <f t="shared" si="72"/>
        <v>0</v>
      </c>
      <c r="AH64">
        <f t="shared" si="73"/>
        <v>0</v>
      </c>
      <c r="AI64">
        <f t="shared" si="74"/>
        <v>0</v>
      </c>
      <c r="AJ64">
        <f t="shared" si="75"/>
        <v>0</v>
      </c>
      <c r="AK64">
        <v>1197.5</v>
      </c>
      <c r="AL64">
        <v>1197.5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1</v>
      </c>
      <c r="BH64">
        <v>3</v>
      </c>
      <c r="BI64">
        <v>1</v>
      </c>
      <c r="BM64">
        <v>1100</v>
      </c>
      <c r="BN64">
        <v>0</v>
      </c>
      <c r="BP64">
        <v>0</v>
      </c>
      <c r="BQ64">
        <v>8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0</v>
      </c>
      <c r="CA64">
        <v>0</v>
      </c>
      <c r="CE64">
        <v>0</v>
      </c>
      <c r="CF64">
        <v>0</v>
      </c>
      <c r="CG64">
        <v>0</v>
      </c>
      <c r="CM64">
        <v>0</v>
      </c>
      <c r="CO64">
        <v>0</v>
      </c>
      <c r="CP64">
        <f t="shared" si="76"/>
        <v>80232.5</v>
      </c>
      <c r="CQ64">
        <f t="shared" si="77"/>
        <v>1197.5</v>
      </c>
      <c r="CR64">
        <f t="shared" si="78"/>
        <v>0</v>
      </c>
      <c r="CS64">
        <f t="shared" si="79"/>
        <v>0</v>
      </c>
      <c r="CT64">
        <f t="shared" si="80"/>
        <v>0</v>
      </c>
      <c r="CU64">
        <f t="shared" si="81"/>
        <v>0</v>
      </c>
      <c r="CV64">
        <f t="shared" si="82"/>
        <v>0</v>
      </c>
      <c r="CW64">
        <f t="shared" si="83"/>
        <v>0</v>
      </c>
      <c r="CX64">
        <f t="shared" si="84"/>
        <v>0</v>
      </c>
      <c r="CY64">
        <f t="shared" si="85"/>
        <v>0</v>
      </c>
      <c r="CZ64">
        <f t="shared" si="86"/>
        <v>0</v>
      </c>
      <c r="DN64">
        <v>0</v>
      </c>
      <c r="DO64">
        <v>0</v>
      </c>
      <c r="DP64">
        <v>1</v>
      </c>
      <c r="DQ64">
        <v>1</v>
      </c>
      <c r="DU64">
        <v>1010</v>
      </c>
      <c r="DV64" t="s">
        <v>144</v>
      </c>
      <c r="DW64" t="s">
        <v>145</v>
      </c>
      <c r="DX64">
        <v>1</v>
      </c>
      <c r="EE64">
        <v>958035459</v>
      </c>
      <c r="EF64">
        <v>8</v>
      </c>
      <c r="EG64" t="s">
        <v>180</v>
      </c>
      <c r="EH64">
        <v>0</v>
      </c>
      <c r="EJ64">
        <v>1</v>
      </c>
      <c r="EK64">
        <v>1100</v>
      </c>
      <c r="EL64" t="s">
        <v>181</v>
      </c>
      <c r="EM64" t="s">
        <v>182</v>
      </c>
      <c r="EQ64">
        <v>0</v>
      </c>
      <c r="ER64">
        <v>0</v>
      </c>
      <c r="ES64">
        <v>1197.5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FQ64">
        <v>0</v>
      </c>
      <c r="FR64">
        <f t="shared" si="87"/>
        <v>0</v>
      </c>
      <c r="FS64">
        <v>0</v>
      </c>
      <c r="FX64">
        <v>0</v>
      </c>
      <c r="FY64">
        <v>0</v>
      </c>
      <c r="GA64" t="s">
        <v>183</v>
      </c>
      <c r="GD64">
        <v>1</v>
      </c>
      <c r="GF64">
        <v>689966599</v>
      </c>
      <c r="GG64">
        <v>2</v>
      </c>
      <c r="GH64">
        <v>4</v>
      </c>
      <c r="GI64">
        <v>-2</v>
      </c>
      <c r="GJ64">
        <v>0</v>
      </c>
      <c r="GK64">
        <v>0</v>
      </c>
      <c r="GL64">
        <f t="shared" si="88"/>
        <v>0</v>
      </c>
      <c r="GM64">
        <f t="shared" si="89"/>
        <v>80232.5</v>
      </c>
      <c r="GN64">
        <f t="shared" si="90"/>
        <v>80232.5</v>
      </c>
      <c r="GO64">
        <f t="shared" si="91"/>
        <v>0</v>
      </c>
      <c r="GP64">
        <f t="shared" si="92"/>
        <v>0</v>
      </c>
      <c r="GR64">
        <v>0</v>
      </c>
      <c r="GS64">
        <v>2</v>
      </c>
      <c r="GT64">
        <v>0</v>
      </c>
      <c r="GV64">
        <f t="shared" si="93"/>
        <v>0</v>
      </c>
      <c r="GW64">
        <v>1</v>
      </c>
      <c r="GX64">
        <f t="shared" si="94"/>
        <v>0</v>
      </c>
      <c r="HA64">
        <v>0</v>
      </c>
      <c r="HB64">
        <v>0</v>
      </c>
      <c r="HC64">
        <f t="shared" si="95"/>
        <v>0</v>
      </c>
      <c r="HE64" t="s">
        <v>112</v>
      </c>
      <c r="HF64" t="s">
        <v>112</v>
      </c>
      <c r="IK64">
        <v>0</v>
      </c>
    </row>
    <row r="65" spans="1:245">
      <c r="A65">
        <v>17</v>
      </c>
      <c r="B65">
        <v>1</v>
      </c>
      <c r="E65" t="s">
        <v>178</v>
      </c>
      <c r="F65" t="s">
        <v>109</v>
      </c>
      <c r="G65" t="s">
        <v>179</v>
      </c>
      <c r="H65" t="s">
        <v>144</v>
      </c>
      <c r="I65">
        <v>67</v>
      </c>
      <c r="J65">
        <v>0</v>
      </c>
      <c r="O65">
        <f t="shared" si="56"/>
        <v>80232.5</v>
      </c>
      <c r="P65">
        <f t="shared" si="57"/>
        <v>80232.5</v>
      </c>
      <c r="Q65">
        <f t="shared" si="58"/>
        <v>0</v>
      </c>
      <c r="R65">
        <f t="shared" si="59"/>
        <v>0</v>
      </c>
      <c r="S65">
        <f t="shared" si="60"/>
        <v>0</v>
      </c>
      <c r="T65">
        <f t="shared" si="61"/>
        <v>0</v>
      </c>
      <c r="U65">
        <f t="shared" si="62"/>
        <v>0</v>
      </c>
      <c r="V65">
        <f t="shared" si="63"/>
        <v>0</v>
      </c>
      <c r="W65">
        <f t="shared" si="64"/>
        <v>0</v>
      </c>
      <c r="X65">
        <f t="shared" si="65"/>
        <v>0</v>
      </c>
      <c r="Y65">
        <f t="shared" si="66"/>
        <v>0</v>
      </c>
      <c r="AA65">
        <v>991676013</v>
      </c>
      <c r="AB65">
        <f t="shared" si="67"/>
        <v>1197.5</v>
      </c>
      <c r="AC65">
        <f t="shared" si="68"/>
        <v>1197.5</v>
      </c>
      <c r="AD65">
        <f t="shared" si="69"/>
        <v>0</v>
      </c>
      <c r="AE65">
        <f t="shared" si="70"/>
        <v>0</v>
      </c>
      <c r="AF65">
        <f t="shared" si="71"/>
        <v>0</v>
      </c>
      <c r="AG65">
        <f t="shared" si="72"/>
        <v>0</v>
      </c>
      <c r="AH65">
        <f t="shared" si="73"/>
        <v>0</v>
      </c>
      <c r="AI65">
        <f t="shared" si="74"/>
        <v>0</v>
      </c>
      <c r="AJ65">
        <f t="shared" si="75"/>
        <v>0</v>
      </c>
      <c r="AK65">
        <v>1197.5</v>
      </c>
      <c r="AL65">
        <v>1197.5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1</v>
      </c>
      <c r="BH65">
        <v>3</v>
      </c>
      <c r="BI65">
        <v>1</v>
      </c>
      <c r="BM65">
        <v>1100</v>
      </c>
      <c r="BN65">
        <v>0</v>
      </c>
      <c r="BP65">
        <v>0</v>
      </c>
      <c r="BQ65">
        <v>8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0</v>
      </c>
      <c r="CA65">
        <v>0</v>
      </c>
      <c r="CE65">
        <v>0</v>
      </c>
      <c r="CF65">
        <v>0</v>
      </c>
      <c r="CG65">
        <v>0</v>
      </c>
      <c r="CM65">
        <v>0</v>
      </c>
      <c r="CO65">
        <v>0</v>
      </c>
      <c r="CP65">
        <f t="shared" si="76"/>
        <v>80232.5</v>
      </c>
      <c r="CQ65">
        <f t="shared" si="77"/>
        <v>1197.5</v>
      </c>
      <c r="CR65">
        <f t="shared" si="78"/>
        <v>0</v>
      </c>
      <c r="CS65">
        <f t="shared" si="79"/>
        <v>0</v>
      </c>
      <c r="CT65">
        <f t="shared" si="80"/>
        <v>0</v>
      </c>
      <c r="CU65">
        <f t="shared" si="81"/>
        <v>0</v>
      </c>
      <c r="CV65">
        <f t="shared" si="82"/>
        <v>0</v>
      </c>
      <c r="CW65">
        <f t="shared" si="83"/>
        <v>0</v>
      </c>
      <c r="CX65">
        <f t="shared" si="84"/>
        <v>0</v>
      </c>
      <c r="CY65">
        <f t="shared" si="85"/>
        <v>0</v>
      </c>
      <c r="CZ65">
        <f t="shared" si="86"/>
        <v>0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144</v>
      </c>
      <c r="DW65" t="s">
        <v>145</v>
      </c>
      <c r="DX65">
        <v>1</v>
      </c>
      <c r="EE65">
        <v>958035459</v>
      </c>
      <c r="EF65">
        <v>8</v>
      </c>
      <c r="EG65" t="s">
        <v>180</v>
      </c>
      <c r="EH65">
        <v>0</v>
      </c>
      <c r="EJ65">
        <v>1</v>
      </c>
      <c r="EK65">
        <v>1100</v>
      </c>
      <c r="EL65" t="s">
        <v>181</v>
      </c>
      <c r="EM65" t="s">
        <v>182</v>
      </c>
      <c r="EQ65">
        <v>0</v>
      </c>
      <c r="ER65">
        <v>1197.5</v>
      </c>
      <c r="ES65">
        <v>1197.5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1</v>
      </c>
      <c r="FD65">
        <v>18</v>
      </c>
      <c r="FF65">
        <v>1437</v>
      </c>
      <c r="FQ65">
        <v>0</v>
      </c>
      <c r="FR65">
        <f t="shared" si="87"/>
        <v>0</v>
      </c>
      <c r="FS65">
        <v>0</v>
      </c>
      <c r="FX65">
        <v>0</v>
      </c>
      <c r="FY65">
        <v>0</v>
      </c>
      <c r="GA65" t="s">
        <v>183</v>
      </c>
      <c r="GD65">
        <v>1</v>
      </c>
      <c r="GF65">
        <v>689966599</v>
      </c>
      <c r="GG65">
        <v>2</v>
      </c>
      <c r="GH65">
        <v>3</v>
      </c>
      <c r="GI65">
        <v>-2</v>
      </c>
      <c r="GJ65">
        <v>0</v>
      </c>
      <c r="GK65">
        <v>0</v>
      </c>
      <c r="GL65">
        <f t="shared" si="88"/>
        <v>0</v>
      </c>
      <c r="GM65">
        <f t="shared" si="89"/>
        <v>80232.5</v>
      </c>
      <c r="GN65">
        <f t="shared" si="90"/>
        <v>80232.5</v>
      </c>
      <c r="GO65">
        <f t="shared" si="91"/>
        <v>0</v>
      </c>
      <c r="GP65">
        <f t="shared" si="92"/>
        <v>0</v>
      </c>
      <c r="GR65">
        <v>1</v>
      </c>
      <c r="GS65">
        <v>1</v>
      </c>
      <c r="GT65">
        <v>0</v>
      </c>
      <c r="GV65">
        <f t="shared" si="93"/>
        <v>0</v>
      </c>
      <c r="GW65">
        <v>1</v>
      </c>
      <c r="GX65">
        <f t="shared" si="94"/>
        <v>0</v>
      </c>
      <c r="HA65">
        <v>0</v>
      </c>
      <c r="HB65">
        <v>0</v>
      </c>
      <c r="HC65">
        <f t="shared" si="95"/>
        <v>0</v>
      </c>
      <c r="HE65" t="s">
        <v>112</v>
      </c>
      <c r="HF65" t="s">
        <v>112</v>
      </c>
      <c r="IK65">
        <v>0</v>
      </c>
    </row>
    <row r="66" spans="1:245">
      <c r="A66">
        <v>17</v>
      </c>
      <c r="B66">
        <v>1</v>
      </c>
      <c r="C66">
        <f ca="1">ROW(SmtRes!A203)</f>
        <v>203</v>
      </c>
      <c r="D66">
        <f ca="1">ROW(EtalonRes!A211)</f>
        <v>211</v>
      </c>
      <c r="E66" t="s">
        <v>184</v>
      </c>
      <c r="F66" t="s">
        <v>185</v>
      </c>
      <c r="G66" t="s">
        <v>186</v>
      </c>
      <c r="H66" t="s">
        <v>163</v>
      </c>
      <c r="I66">
        <f>ROUND(7/100,9)</f>
        <v>7.0000000000000007E-2</v>
      </c>
      <c r="J66">
        <v>0</v>
      </c>
      <c r="O66">
        <f t="shared" si="56"/>
        <v>565.87</v>
      </c>
      <c r="P66">
        <f t="shared" si="57"/>
        <v>0</v>
      </c>
      <c r="Q66">
        <f t="shared" si="58"/>
        <v>0</v>
      </c>
      <c r="R66">
        <f t="shared" si="59"/>
        <v>0</v>
      </c>
      <c r="S66">
        <f t="shared" si="60"/>
        <v>565.87</v>
      </c>
      <c r="T66">
        <f t="shared" si="61"/>
        <v>0</v>
      </c>
      <c r="U66">
        <f t="shared" si="62"/>
        <v>63.868000000000002</v>
      </c>
      <c r="V66">
        <f t="shared" si="63"/>
        <v>0</v>
      </c>
      <c r="W66">
        <f t="shared" si="64"/>
        <v>0</v>
      </c>
      <c r="X66">
        <f t="shared" si="65"/>
        <v>418.74</v>
      </c>
      <c r="Y66">
        <f t="shared" si="66"/>
        <v>282.94</v>
      </c>
      <c r="AA66">
        <v>991675999</v>
      </c>
      <c r="AB66">
        <f t="shared" si="67"/>
        <v>8083.86</v>
      </c>
      <c r="AC66">
        <f t="shared" si="68"/>
        <v>0</v>
      </c>
      <c r="AD66">
        <f t="shared" si="69"/>
        <v>0</v>
      </c>
      <c r="AE66">
        <f t="shared" si="70"/>
        <v>0</v>
      </c>
      <c r="AF66">
        <f t="shared" si="71"/>
        <v>8083.86</v>
      </c>
      <c r="AG66">
        <f t="shared" si="72"/>
        <v>0</v>
      </c>
      <c r="AH66">
        <f t="shared" si="73"/>
        <v>912.4</v>
      </c>
      <c r="AI66">
        <f t="shared" si="74"/>
        <v>0</v>
      </c>
      <c r="AJ66">
        <f t="shared" si="75"/>
        <v>0</v>
      </c>
      <c r="AK66">
        <v>8083.86</v>
      </c>
      <c r="AL66">
        <v>0</v>
      </c>
      <c r="AM66">
        <v>0</v>
      </c>
      <c r="AN66">
        <v>0</v>
      </c>
      <c r="AO66">
        <v>8083.86</v>
      </c>
      <c r="AP66">
        <v>0</v>
      </c>
      <c r="AQ66">
        <v>912.4</v>
      </c>
      <c r="AR66">
        <v>0</v>
      </c>
      <c r="AS66">
        <v>0</v>
      </c>
      <c r="AT66">
        <v>74</v>
      </c>
      <c r="AU66">
        <v>50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1</v>
      </c>
      <c r="BH66">
        <v>0</v>
      </c>
      <c r="BI66">
        <v>1</v>
      </c>
      <c r="BJ66" t="s">
        <v>187</v>
      </c>
      <c r="BM66">
        <v>65005</v>
      </c>
      <c r="BN66">
        <v>0</v>
      </c>
      <c r="BP66">
        <v>0</v>
      </c>
      <c r="BQ66">
        <v>6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74</v>
      </c>
      <c r="CA66">
        <v>50</v>
      </c>
      <c r="CE66">
        <v>0</v>
      </c>
      <c r="CF66">
        <v>0</v>
      </c>
      <c r="CG66">
        <v>0</v>
      </c>
      <c r="CM66">
        <v>0</v>
      </c>
      <c r="CO66">
        <v>0</v>
      </c>
      <c r="CP66">
        <f t="shared" si="76"/>
        <v>565.87</v>
      </c>
      <c r="CQ66">
        <f t="shared" si="77"/>
        <v>0</v>
      </c>
      <c r="CR66">
        <f t="shared" si="78"/>
        <v>0</v>
      </c>
      <c r="CS66">
        <f t="shared" si="79"/>
        <v>0</v>
      </c>
      <c r="CT66">
        <f t="shared" si="80"/>
        <v>8083.86</v>
      </c>
      <c r="CU66">
        <f t="shared" si="81"/>
        <v>0</v>
      </c>
      <c r="CV66">
        <f t="shared" si="82"/>
        <v>912.4</v>
      </c>
      <c r="CW66">
        <f t="shared" si="83"/>
        <v>0</v>
      </c>
      <c r="CX66">
        <f t="shared" si="84"/>
        <v>0</v>
      </c>
      <c r="CY66">
        <f t="shared" si="85"/>
        <v>418.74379999999996</v>
      </c>
      <c r="CZ66">
        <f t="shared" si="86"/>
        <v>282.935</v>
      </c>
      <c r="DN66">
        <v>0</v>
      </c>
      <c r="DO66">
        <v>0</v>
      </c>
      <c r="DP66">
        <v>1</v>
      </c>
      <c r="DQ66">
        <v>1</v>
      </c>
      <c r="DU66">
        <v>1010</v>
      </c>
      <c r="DV66" t="s">
        <v>163</v>
      </c>
      <c r="DW66" t="s">
        <v>163</v>
      </c>
      <c r="DX66">
        <v>100</v>
      </c>
      <c r="EE66">
        <v>958035685</v>
      </c>
      <c r="EF66">
        <v>6</v>
      </c>
      <c r="EG66" t="s">
        <v>89</v>
      </c>
      <c r="EH66">
        <v>0</v>
      </c>
      <c r="EJ66">
        <v>1</v>
      </c>
      <c r="EK66">
        <v>65005</v>
      </c>
      <c r="EL66" t="s">
        <v>90</v>
      </c>
      <c r="EM66" t="s">
        <v>91</v>
      </c>
      <c r="EQ66">
        <v>0</v>
      </c>
      <c r="ER66">
        <v>8083.86</v>
      </c>
      <c r="ES66">
        <v>0</v>
      </c>
      <c r="ET66">
        <v>0</v>
      </c>
      <c r="EU66">
        <v>0</v>
      </c>
      <c r="EV66">
        <v>8083.86</v>
      </c>
      <c r="EW66">
        <v>912.4</v>
      </c>
      <c r="EX66">
        <v>0</v>
      </c>
      <c r="EY66">
        <v>0</v>
      </c>
      <c r="FQ66">
        <v>0</v>
      </c>
      <c r="FR66">
        <f t="shared" si="87"/>
        <v>0</v>
      </c>
      <c r="FS66">
        <v>0</v>
      </c>
      <c r="FX66">
        <v>74</v>
      </c>
      <c r="FY66">
        <v>50</v>
      </c>
      <c r="GD66">
        <v>1</v>
      </c>
      <c r="GF66">
        <v>507819545</v>
      </c>
      <c r="GG66">
        <v>2</v>
      </c>
      <c r="GH66">
        <v>1</v>
      </c>
      <c r="GI66">
        <v>-2</v>
      </c>
      <c r="GJ66">
        <v>0</v>
      </c>
      <c r="GK66">
        <v>0</v>
      </c>
      <c r="GL66">
        <f t="shared" si="88"/>
        <v>0</v>
      </c>
      <c r="GM66">
        <f t="shared" si="89"/>
        <v>1267.55</v>
      </c>
      <c r="GN66">
        <f t="shared" si="90"/>
        <v>1267.55</v>
      </c>
      <c r="GO66">
        <f t="shared" si="91"/>
        <v>0</v>
      </c>
      <c r="GP66">
        <f t="shared" si="92"/>
        <v>0</v>
      </c>
      <c r="GR66">
        <v>0</v>
      </c>
      <c r="GS66">
        <v>3</v>
      </c>
      <c r="GT66">
        <v>0</v>
      </c>
      <c r="GV66">
        <f t="shared" si="93"/>
        <v>0</v>
      </c>
      <c r="GW66">
        <v>1</v>
      </c>
      <c r="GX66">
        <f t="shared" si="94"/>
        <v>0</v>
      </c>
      <c r="HA66">
        <v>0</v>
      </c>
      <c r="HB66">
        <v>0</v>
      </c>
      <c r="HC66">
        <f t="shared" si="95"/>
        <v>0</v>
      </c>
      <c r="IK66">
        <v>0</v>
      </c>
    </row>
    <row r="67" spans="1:245">
      <c r="A67">
        <v>17</v>
      </c>
      <c r="B67">
        <v>1</v>
      </c>
      <c r="C67">
        <f ca="1">ROW(SmtRes!A204)</f>
        <v>204</v>
      </c>
      <c r="D67">
        <f ca="1">ROW(EtalonRes!A212)</f>
        <v>212</v>
      </c>
      <c r="E67" t="s">
        <v>184</v>
      </c>
      <c r="F67" t="s">
        <v>185</v>
      </c>
      <c r="G67" t="s">
        <v>186</v>
      </c>
      <c r="H67" t="s">
        <v>163</v>
      </c>
      <c r="I67">
        <f>ROUND(7/100,9)</f>
        <v>7.0000000000000007E-2</v>
      </c>
      <c r="J67">
        <v>0</v>
      </c>
      <c r="O67">
        <f t="shared" si="56"/>
        <v>19013.240000000002</v>
      </c>
      <c r="P67">
        <f t="shared" si="57"/>
        <v>0</v>
      </c>
      <c r="Q67">
        <f t="shared" si="58"/>
        <v>0</v>
      </c>
      <c r="R67">
        <f t="shared" si="59"/>
        <v>0</v>
      </c>
      <c r="S67">
        <f t="shared" si="60"/>
        <v>19013.240000000002</v>
      </c>
      <c r="T67">
        <f t="shared" si="61"/>
        <v>0</v>
      </c>
      <c r="U67">
        <f t="shared" si="62"/>
        <v>63.868000000000002</v>
      </c>
      <c r="V67">
        <f t="shared" si="63"/>
        <v>0</v>
      </c>
      <c r="W67">
        <f t="shared" si="64"/>
        <v>0</v>
      </c>
      <c r="X67">
        <f t="shared" si="65"/>
        <v>14069.8</v>
      </c>
      <c r="Y67">
        <f t="shared" si="66"/>
        <v>9506.6200000000008</v>
      </c>
      <c r="AA67">
        <v>991676013</v>
      </c>
      <c r="AB67">
        <f t="shared" si="67"/>
        <v>8083.86</v>
      </c>
      <c r="AC67">
        <f t="shared" si="68"/>
        <v>0</v>
      </c>
      <c r="AD67">
        <f t="shared" si="69"/>
        <v>0</v>
      </c>
      <c r="AE67">
        <f t="shared" si="70"/>
        <v>0</v>
      </c>
      <c r="AF67">
        <f t="shared" si="71"/>
        <v>8083.86</v>
      </c>
      <c r="AG67">
        <f t="shared" si="72"/>
        <v>0</v>
      </c>
      <c r="AH67">
        <f t="shared" si="73"/>
        <v>912.4</v>
      </c>
      <c r="AI67">
        <f t="shared" si="74"/>
        <v>0</v>
      </c>
      <c r="AJ67">
        <f t="shared" si="75"/>
        <v>0</v>
      </c>
      <c r="AK67">
        <v>8083.86</v>
      </c>
      <c r="AL67">
        <v>0</v>
      </c>
      <c r="AM67">
        <v>0</v>
      </c>
      <c r="AN67">
        <v>0</v>
      </c>
      <c r="AO67">
        <v>8083.86</v>
      </c>
      <c r="AP67">
        <v>0</v>
      </c>
      <c r="AQ67">
        <v>912.4</v>
      </c>
      <c r="AR67">
        <v>0</v>
      </c>
      <c r="AS67">
        <v>0</v>
      </c>
      <c r="AT67">
        <v>74</v>
      </c>
      <c r="AU67">
        <v>50</v>
      </c>
      <c r="AV67">
        <v>1</v>
      </c>
      <c r="AW67">
        <v>1</v>
      </c>
      <c r="AZ67">
        <v>1</v>
      </c>
      <c r="BA67">
        <v>33.6</v>
      </c>
      <c r="BB67">
        <v>1</v>
      </c>
      <c r="BC67">
        <v>1</v>
      </c>
      <c r="BH67">
        <v>0</v>
      </c>
      <c r="BI67">
        <v>1</v>
      </c>
      <c r="BJ67" t="s">
        <v>187</v>
      </c>
      <c r="BM67">
        <v>65005</v>
      </c>
      <c r="BN67">
        <v>0</v>
      </c>
      <c r="BO67" t="s">
        <v>185</v>
      </c>
      <c r="BP67">
        <v>1</v>
      </c>
      <c r="BQ67">
        <v>6</v>
      </c>
      <c r="BR67">
        <v>0</v>
      </c>
      <c r="BS67">
        <v>33.6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74</v>
      </c>
      <c r="CA67">
        <v>50</v>
      </c>
      <c r="CE67">
        <v>0</v>
      </c>
      <c r="CF67">
        <v>0</v>
      </c>
      <c r="CG67">
        <v>0</v>
      </c>
      <c r="CM67">
        <v>0</v>
      </c>
      <c r="CO67">
        <v>0</v>
      </c>
      <c r="CP67">
        <f t="shared" si="76"/>
        <v>19013.240000000002</v>
      </c>
      <c r="CQ67">
        <f t="shared" si="77"/>
        <v>0</v>
      </c>
      <c r="CR67">
        <f t="shared" si="78"/>
        <v>0</v>
      </c>
      <c r="CS67">
        <f t="shared" si="79"/>
        <v>0</v>
      </c>
      <c r="CT67">
        <f t="shared" si="80"/>
        <v>271617.696</v>
      </c>
      <c r="CU67">
        <f t="shared" si="81"/>
        <v>0</v>
      </c>
      <c r="CV67">
        <f t="shared" si="82"/>
        <v>912.4</v>
      </c>
      <c r="CW67">
        <f t="shared" si="83"/>
        <v>0</v>
      </c>
      <c r="CX67">
        <f t="shared" si="84"/>
        <v>0</v>
      </c>
      <c r="CY67">
        <f t="shared" si="85"/>
        <v>14069.7976</v>
      </c>
      <c r="CZ67">
        <f t="shared" si="86"/>
        <v>9506.6200000000008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163</v>
      </c>
      <c r="DW67" t="s">
        <v>163</v>
      </c>
      <c r="DX67">
        <v>100</v>
      </c>
      <c r="EE67">
        <v>958035685</v>
      </c>
      <c r="EF67">
        <v>6</v>
      </c>
      <c r="EG67" t="s">
        <v>89</v>
      </c>
      <c r="EH67">
        <v>0</v>
      </c>
      <c r="EJ67">
        <v>1</v>
      </c>
      <c r="EK67">
        <v>65005</v>
      </c>
      <c r="EL67" t="s">
        <v>90</v>
      </c>
      <c r="EM67" t="s">
        <v>91</v>
      </c>
      <c r="EQ67">
        <v>0</v>
      </c>
      <c r="ER67">
        <v>8083.86</v>
      </c>
      <c r="ES67">
        <v>0</v>
      </c>
      <c r="ET67">
        <v>0</v>
      </c>
      <c r="EU67">
        <v>0</v>
      </c>
      <c r="EV67">
        <v>8083.86</v>
      </c>
      <c r="EW67">
        <v>912.4</v>
      </c>
      <c r="EX67">
        <v>0</v>
      </c>
      <c r="EY67">
        <v>0</v>
      </c>
      <c r="FQ67">
        <v>0</v>
      </c>
      <c r="FR67">
        <f t="shared" si="87"/>
        <v>0</v>
      </c>
      <c r="FS67">
        <v>0</v>
      </c>
      <c r="FX67">
        <v>74</v>
      </c>
      <c r="FY67">
        <v>50</v>
      </c>
      <c r="GD67">
        <v>1</v>
      </c>
      <c r="GF67">
        <v>507819545</v>
      </c>
      <c r="GG67">
        <v>2</v>
      </c>
      <c r="GH67">
        <v>1</v>
      </c>
      <c r="GI67">
        <v>2</v>
      </c>
      <c r="GJ67">
        <v>0</v>
      </c>
      <c r="GK67">
        <v>0</v>
      </c>
      <c r="GL67">
        <f t="shared" si="88"/>
        <v>0</v>
      </c>
      <c r="GM67">
        <f t="shared" si="89"/>
        <v>42589.66</v>
      </c>
      <c r="GN67">
        <f t="shared" si="90"/>
        <v>42589.66</v>
      </c>
      <c r="GO67">
        <f t="shared" si="91"/>
        <v>0</v>
      </c>
      <c r="GP67">
        <f t="shared" si="92"/>
        <v>0</v>
      </c>
      <c r="GR67">
        <v>0</v>
      </c>
      <c r="GS67">
        <v>3</v>
      </c>
      <c r="GT67">
        <v>0</v>
      </c>
      <c r="GV67">
        <f t="shared" si="93"/>
        <v>0</v>
      </c>
      <c r="GW67">
        <v>1</v>
      </c>
      <c r="GX67">
        <f t="shared" si="94"/>
        <v>0</v>
      </c>
      <c r="HA67">
        <v>0</v>
      </c>
      <c r="HB67">
        <v>0</v>
      </c>
      <c r="HC67">
        <f t="shared" si="95"/>
        <v>0</v>
      </c>
      <c r="IK67">
        <v>0</v>
      </c>
    </row>
    <row r="68" spans="1:245">
      <c r="A68">
        <v>17</v>
      </c>
      <c r="B68">
        <v>1</v>
      </c>
      <c r="C68">
        <f ca="1">ROW(SmtRes!A215)</f>
        <v>215</v>
      </c>
      <c r="D68">
        <f ca="1">ROW(EtalonRes!A222)</f>
        <v>222</v>
      </c>
      <c r="E68" t="s">
        <v>188</v>
      </c>
      <c r="F68" t="s">
        <v>189</v>
      </c>
      <c r="G68" t="s">
        <v>190</v>
      </c>
      <c r="H68" t="s">
        <v>191</v>
      </c>
      <c r="I68">
        <f>ROUND(7/10,9)</f>
        <v>0.7</v>
      </c>
      <c r="J68">
        <v>0</v>
      </c>
      <c r="O68">
        <f t="shared" si="56"/>
        <v>5564.89</v>
      </c>
      <c r="P68">
        <f t="shared" si="57"/>
        <v>5329.25</v>
      </c>
      <c r="Q68">
        <f t="shared" si="58"/>
        <v>66.09</v>
      </c>
      <c r="R68">
        <f t="shared" si="59"/>
        <v>0.47</v>
      </c>
      <c r="S68">
        <f t="shared" si="60"/>
        <v>169.55</v>
      </c>
      <c r="T68">
        <f t="shared" si="61"/>
        <v>0</v>
      </c>
      <c r="U68">
        <f t="shared" si="62"/>
        <v>17.371899999999997</v>
      </c>
      <c r="V68">
        <f t="shared" si="63"/>
        <v>3.4999999999999996E-2</v>
      </c>
      <c r="W68">
        <f t="shared" si="64"/>
        <v>0</v>
      </c>
      <c r="X68">
        <f t="shared" si="65"/>
        <v>217.63</v>
      </c>
      <c r="Y68">
        <f t="shared" si="66"/>
        <v>141.12</v>
      </c>
      <c r="AA68">
        <v>991675999</v>
      </c>
      <c r="AB68">
        <f t="shared" si="67"/>
        <v>7949.8455000000004</v>
      </c>
      <c r="AC68">
        <f t="shared" si="68"/>
        <v>7613.22</v>
      </c>
      <c r="AD68">
        <f>ROUND(((((ET68*1.25))-((EU68*1.25)))+AE68),6)</f>
        <v>94.412499999999994</v>
      </c>
      <c r="AE68">
        <f>ROUND(((EU68*1.25)),6)</f>
        <v>0.67500000000000004</v>
      </c>
      <c r="AF68">
        <f>ROUND(((EV68*1.15)),6)</f>
        <v>242.21299999999999</v>
      </c>
      <c r="AG68">
        <f t="shared" si="72"/>
        <v>0</v>
      </c>
      <c r="AH68">
        <f>((EW68*1.15))</f>
        <v>24.816999999999997</v>
      </c>
      <c r="AI68">
        <f>((EX68*1.25))</f>
        <v>0.05</v>
      </c>
      <c r="AJ68">
        <f t="shared" si="75"/>
        <v>0</v>
      </c>
      <c r="AK68">
        <v>7899.37</v>
      </c>
      <c r="AL68">
        <v>7613.22</v>
      </c>
      <c r="AM68">
        <v>75.53</v>
      </c>
      <c r="AN68">
        <v>0.54</v>
      </c>
      <c r="AO68">
        <v>210.62</v>
      </c>
      <c r="AP68">
        <v>0</v>
      </c>
      <c r="AQ68">
        <v>21.58</v>
      </c>
      <c r="AR68">
        <v>0.04</v>
      </c>
      <c r="AS68">
        <v>0</v>
      </c>
      <c r="AT68">
        <v>128</v>
      </c>
      <c r="AU68">
        <v>83</v>
      </c>
      <c r="AV68">
        <v>1</v>
      </c>
      <c r="AW68">
        <v>1</v>
      </c>
      <c r="AZ68">
        <v>1</v>
      </c>
      <c r="BA68">
        <v>1</v>
      </c>
      <c r="BB68">
        <v>1</v>
      </c>
      <c r="BC68">
        <v>1</v>
      </c>
      <c r="BH68">
        <v>0</v>
      </c>
      <c r="BI68">
        <v>1</v>
      </c>
      <c r="BJ68" t="s">
        <v>192</v>
      </c>
      <c r="BM68">
        <v>18001</v>
      </c>
      <c r="BN68">
        <v>0</v>
      </c>
      <c r="BP68">
        <v>0</v>
      </c>
      <c r="BQ68">
        <v>2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128</v>
      </c>
      <c r="CA68">
        <v>83</v>
      </c>
      <c r="CE68">
        <v>0</v>
      </c>
      <c r="CF68">
        <v>0</v>
      </c>
      <c r="CG68">
        <v>0</v>
      </c>
      <c r="CM68">
        <v>0</v>
      </c>
      <c r="CN68" t="s">
        <v>96</v>
      </c>
      <c r="CO68">
        <v>0</v>
      </c>
      <c r="CP68">
        <f t="shared" si="76"/>
        <v>5564.89</v>
      </c>
      <c r="CQ68">
        <f t="shared" si="77"/>
        <v>7613.22</v>
      </c>
      <c r="CR68">
        <f t="shared" si="78"/>
        <v>94.412499999999994</v>
      </c>
      <c r="CS68">
        <f t="shared" si="79"/>
        <v>0.67500000000000004</v>
      </c>
      <c r="CT68">
        <f t="shared" si="80"/>
        <v>242.21299999999999</v>
      </c>
      <c r="CU68">
        <f t="shared" si="81"/>
        <v>0</v>
      </c>
      <c r="CV68">
        <f t="shared" si="82"/>
        <v>24.816999999999997</v>
      </c>
      <c r="CW68">
        <f t="shared" si="83"/>
        <v>0.05</v>
      </c>
      <c r="CX68">
        <f t="shared" si="84"/>
        <v>0</v>
      </c>
      <c r="CY68">
        <f t="shared" si="85"/>
        <v>217.62560000000002</v>
      </c>
      <c r="CZ68">
        <f t="shared" si="86"/>
        <v>141.11660000000001</v>
      </c>
      <c r="DE68" t="s">
        <v>97</v>
      </c>
      <c r="DF68" t="s">
        <v>97</v>
      </c>
      <c r="DG68" t="s">
        <v>98</v>
      </c>
      <c r="DI68" t="s">
        <v>98</v>
      </c>
      <c r="DJ68" t="s">
        <v>97</v>
      </c>
      <c r="DN68">
        <v>0</v>
      </c>
      <c r="DO68">
        <v>0</v>
      </c>
      <c r="DP68">
        <v>1</v>
      </c>
      <c r="DQ68">
        <v>1</v>
      </c>
      <c r="DU68">
        <v>1010</v>
      </c>
      <c r="DV68" t="s">
        <v>191</v>
      </c>
      <c r="DW68" t="s">
        <v>191</v>
      </c>
      <c r="DX68">
        <v>10</v>
      </c>
      <c r="EE68">
        <v>958035612</v>
      </c>
      <c r="EF68">
        <v>2</v>
      </c>
      <c r="EG68" t="s">
        <v>99</v>
      </c>
      <c r="EH68">
        <v>0</v>
      </c>
      <c r="EJ68">
        <v>1</v>
      </c>
      <c r="EK68">
        <v>18001</v>
      </c>
      <c r="EL68" t="s">
        <v>193</v>
      </c>
      <c r="EM68" t="s">
        <v>194</v>
      </c>
      <c r="EO68" t="s">
        <v>102</v>
      </c>
      <c r="EQ68">
        <v>0</v>
      </c>
      <c r="ER68">
        <v>7899.37</v>
      </c>
      <c r="ES68">
        <v>7613.22</v>
      </c>
      <c r="ET68">
        <v>75.53</v>
      </c>
      <c r="EU68">
        <v>0.54</v>
      </c>
      <c r="EV68">
        <v>210.62</v>
      </c>
      <c r="EW68">
        <v>21.58</v>
      </c>
      <c r="EX68">
        <v>0.04</v>
      </c>
      <c r="EY68">
        <v>0</v>
      </c>
      <c r="FQ68">
        <v>0</v>
      </c>
      <c r="FR68">
        <f t="shared" si="87"/>
        <v>0</v>
      </c>
      <c r="FS68">
        <v>0</v>
      </c>
      <c r="FX68">
        <v>128</v>
      </c>
      <c r="FY68">
        <v>83</v>
      </c>
      <c r="GD68">
        <v>1</v>
      </c>
      <c r="GF68">
        <v>2100715170</v>
      </c>
      <c r="GG68">
        <v>2</v>
      </c>
      <c r="GH68">
        <v>1</v>
      </c>
      <c r="GI68">
        <v>-2</v>
      </c>
      <c r="GJ68">
        <v>0</v>
      </c>
      <c r="GK68">
        <v>0</v>
      </c>
      <c r="GL68">
        <f t="shared" si="88"/>
        <v>0</v>
      </c>
      <c r="GM68">
        <f t="shared" si="89"/>
        <v>5923.64</v>
      </c>
      <c r="GN68">
        <f t="shared" si="90"/>
        <v>5923.64</v>
      </c>
      <c r="GO68">
        <f t="shared" si="91"/>
        <v>0</v>
      </c>
      <c r="GP68">
        <f t="shared" si="92"/>
        <v>0</v>
      </c>
      <c r="GR68">
        <v>0</v>
      </c>
      <c r="GS68">
        <v>3</v>
      </c>
      <c r="GT68">
        <v>0</v>
      </c>
      <c r="GV68">
        <f t="shared" si="93"/>
        <v>0</v>
      </c>
      <c r="GW68">
        <v>1</v>
      </c>
      <c r="GX68">
        <f t="shared" si="94"/>
        <v>0</v>
      </c>
      <c r="HA68">
        <v>0</v>
      </c>
      <c r="HB68">
        <v>0</v>
      </c>
      <c r="HC68">
        <f t="shared" si="95"/>
        <v>0</v>
      </c>
      <c r="IK68">
        <v>0</v>
      </c>
    </row>
    <row r="69" spans="1:245">
      <c r="A69">
        <v>17</v>
      </c>
      <c r="B69">
        <v>1</v>
      </c>
      <c r="C69">
        <f ca="1">ROW(SmtRes!A226)</f>
        <v>226</v>
      </c>
      <c r="D69">
        <f ca="1">ROW(EtalonRes!A232)</f>
        <v>232</v>
      </c>
      <c r="E69" t="s">
        <v>188</v>
      </c>
      <c r="F69" t="s">
        <v>189</v>
      </c>
      <c r="G69" t="s">
        <v>190</v>
      </c>
      <c r="H69" t="s">
        <v>191</v>
      </c>
      <c r="I69">
        <f>ROUND(7/10,9)</f>
        <v>0.7</v>
      </c>
      <c r="J69">
        <v>0</v>
      </c>
      <c r="O69">
        <f t="shared" si="56"/>
        <v>29196.2</v>
      </c>
      <c r="P69">
        <f t="shared" si="57"/>
        <v>22915.79</v>
      </c>
      <c r="Q69">
        <f t="shared" si="58"/>
        <v>583.55999999999995</v>
      </c>
      <c r="R69">
        <f t="shared" si="59"/>
        <v>15.88</v>
      </c>
      <c r="S69">
        <f t="shared" si="60"/>
        <v>5696.85</v>
      </c>
      <c r="T69">
        <f t="shared" si="61"/>
        <v>0</v>
      </c>
      <c r="U69">
        <f t="shared" si="62"/>
        <v>17.371899999999997</v>
      </c>
      <c r="V69">
        <f t="shared" si="63"/>
        <v>3.4999999999999996E-2</v>
      </c>
      <c r="W69">
        <f t="shared" si="64"/>
        <v>0</v>
      </c>
      <c r="X69">
        <f t="shared" si="65"/>
        <v>7312.29</v>
      </c>
      <c r="Y69">
        <f t="shared" si="66"/>
        <v>4741.57</v>
      </c>
      <c r="AA69">
        <v>991676013</v>
      </c>
      <c r="AB69">
        <f t="shared" si="67"/>
        <v>7949.8455000000004</v>
      </c>
      <c r="AC69">
        <f t="shared" si="68"/>
        <v>7613.22</v>
      </c>
      <c r="AD69">
        <f>ROUND(((((ET69*1.25))-((EU69*1.25)))+AE69),6)</f>
        <v>94.412499999999994</v>
      </c>
      <c r="AE69">
        <f>ROUND(((EU69*1.25)),6)</f>
        <v>0.67500000000000004</v>
      </c>
      <c r="AF69">
        <f>ROUND(((EV69*1.15)),6)</f>
        <v>242.21299999999999</v>
      </c>
      <c r="AG69">
        <f t="shared" si="72"/>
        <v>0</v>
      </c>
      <c r="AH69">
        <f>((EW69*1.15))</f>
        <v>24.816999999999997</v>
      </c>
      <c r="AI69">
        <f>((EX69*1.25))</f>
        <v>0.05</v>
      </c>
      <c r="AJ69">
        <f t="shared" si="75"/>
        <v>0</v>
      </c>
      <c r="AK69">
        <v>7899.37</v>
      </c>
      <c r="AL69">
        <v>7613.22</v>
      </c>
      <c r="AM69">
        <v>75.53</v>
      </c>
      <c r="AN69">
        <v>0.54</v>
      </c>
      <c r="AO69">
        <v>210.62</v>
      </c>
      <c r="AP69">
        <v>0</v>
      </c>
      <c r="AQ69">
        <v>21.58</v>
      </c>
      <c r="AR69">
        <v>0.04</v>
      </c>
      <c r="AS69">
        <v>0</v>
      </c>
      <c r="AT69">
        <v>128</v>
      </c>
      <c r="AU69">
        <v>83</v>
      </c>
      <c r="AV69">
        <v>1</v>
      </c>
      <c r="AW69">
        <v>1</v>
      </c>
      <c r="AZ69">
        <v>1</v>
      </c>
      <c r="BA69">
        <v>33.6</v>
      </c>
      <c r="BB69">
        <v>8.83</v>
      </c>
      <c r="BC69">
        <v>4.3</v>
      </c>
      <c r="BH69">
        <v>0</v>
      </c>
      <c r="BI69">
        <v>1</v>
      </c>
      <c r="BJ69" t="s">
        <v>192</v>
      </c>
      <c r="BM69">
        <v>18001</v>
      </c>
      <c r="BN69">
        <v>0</v>
      </c>
      <c r="BO69" t="s">
        <v>189</v>
      </c>
      <c r="BP69">
        <v>1</v>
      </c>
      <c r="BQ69">
        <v>2</v>
      </c>
      <c r="BR69">
        <v>0</v>
      </c>
      <c r="BS69">
        <v>33.6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128</v>
      </c>
      <c r="CA69">
        <v>83</v>
      </c>
      <c r="CE69">
        <v>0</v>
      </c>
      <c r="CF69">
        <v>0</v>
      </c>
      <c r="CG69">
        <v>0</v>
      </c>
      <c r="CM69">
        <v>0</v>
      </c>
      <c r="CN69" t="s">
        <v>96</v>
      </c>
      <c r="CO69">
        <v>0</v>
      </c>
      <c r="CP69">
        <f t="shared" si="76"/>
        <v>29196.200000000004</v>
      </c>
      <c r="CQ69">
        <f t="shared" si="77"/>
        <v>32736.846000000001</v>
      </c>
      <c r="CR69">
        <f t="shared" si="78"/>
        <v>833.662375</v>
      </c>
      <c r="CS69">
        <f t="shared" si="79"/>
        <v>22.680000000000003</v>
      </c>
      <c r="CT69">
        <f t="shared" si="80"/>
        <v>8138.3568000000005</v>
      </c>
      <c r="CU69">
        <f t="shared" si="81"/>
        <v>0</v>
      </c>
      <c r="CV69">
        <f t="shared" si="82"/>
        <v>24.816999999999997</v>
      </c>
      <c r="CW69">
        <f t="shared" si="83"/>
        <v>0.05</v>
      </c>
      <c r="CX69">
        <f t="shared" si="84"/>
        <v>0</v>
      </c>
      <c r="CY69">
        <f t="shared" si="85"/>
        <v>7312.2944000000007</v>
      </c>
      <c r="CZ69">
        <f t="shared" si="86"/>
        <v>4741.5659000000005</v>
      </c>
      <c r="DE69" t="s">
        <v>97</v>
      </c>
      <c r="DF69" t="s">
        <v>97</v>
      </c>
      <c r="DG69" t="s">
        <v>98</v>
      </c>
      <c r="DI69" t="s">
        <v>98</v>
      </c>
      <c r="DJ69" t="s">
        <v>97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191</v>
      </c>
      <c r="DW69" t="s">
        <v>191</v>
      </c>
      <c r="DX69">
        <v>10</v>
      </c>
      <c r="EE69">
        <v>958035612</v>
      </c>
      <c r="EF69">
        <v>2</v>
      </c>
      <c r="EG69" t="s">
        <v>99</v>
      </c>
      <c r="EH69">
        <v>0</v>
      </c>
      <c r="EJ69">
        <v>1</v>
      </c>
      <c r="EK69">
        <v>18001</v>
      </c>
      <c r="EL69" t="s">
        <v>193</v>
      </c>
      <c r="EM69" t="s">
        <v>194</v>
      </c>
      <c r="EO69" t="s">
        <v>102</v>
      </c>
      <c r="EQ69">
        <v>0</v>
      </c>
      <c r="ER69">
        <v>7899.37</v>
      </c>
      <c r="ES69">
        <v>7613.22</v>
      </c>
      <c r="ET69">
        <v>75.53</v>
      </c>
      <c r="EU69">
        <v>0.54</v>
      </c>
      <c r="EV69">
        <v>210.62</v>
      </c>
      <c r="EW69">
        <v>21.58</v>
      </c>
      <c r="EX69">
        <v>0.04</v>
      </c>
      <c r="EY69">
        <v>0</v>
      </c>
      <c r="FQ69">
        <v>0</v>
      </c>
      <c r="FR69">
        <f t="shared" si="87"/>
        <v>0</v>
      </c>
      <c r="FS69">
        <v>0</v>
      </c>
      <c r="FX69">
        <v>128</v>
      </c>
      <c r="FY69">
        <v>83</v>
      </c>
      <c r="GD69">
        <v>1</v>
      </c>
      <c r="GF69">
        <v>2100715170</v>
      </c>
      <c r="GG69">
        <v>2</v>
      </c>
      <c r="GH69">
        <v>1</v>
      </c>
      <c r="GI69">
        <v>2</v>
      </c>
      <c r="GJ69">
        <v>0</v>
      </c>
      <c r="GK69">
        <v>0</v>
      </c>
      <c r="GL69">
        <f t="shared" si="88"/>
        <v>0</v>
      </c>
      <c r="GM69">
        <f t="shared" si="89"/>
        <v>41250.06</v>
      </c>
      <c r="GN69">
        <f t="shared" si="90"/>
        <v>41250.06</v>
      </c>
      <c r="GO69">
        <f t="shared" si="91"/>
        <v>0</v>
      </c>
      <c r="GP69">
        <f t="shared" si="92"/>
        <v>0</v>
      </c>
      <c r="GR69">
        <v>0</v>
      </c>
      <c r="GS69">
        <v>3</v>
      </c>
      <c r="GT69">
        <v>0</v>
      </c>
      <c r="GV69">
        <f t="shared" si="93"/>
        <v>0</v>
      </c>
      <c r="GW69">
        <v>1</v>
      </c>
      <c r="GX69">
        <f t="shared" si="94"/>
        <v>0</v>
      </c>
      <c r="HA69">
        <v>0</v>
      </c>
      <c r="HB69">
        <v>0</v>
      </c>
      <c r="HC69">
        <f t="shared" si="95"/>
        <v>0</v>
      </c>
      <c r="IK69">
        <v>0</v>
      </c>
    </row>
    <row r="70" spans="1:245">
      <c r="A70">
        <v>18</v>
      </c>
      <c r="B70">
        <v>1</v>
      </c>
      <c r="C70">
        <v>212</v>
      </c>
      <c r="E70" t="s">
        <v>195</v>
      </c>
      <c r="F70" t="s">
        <v>196</v>
      </c>
      <c r="G70" t="s">
        <v>197</v>
      </c>
      <c r="H70" t="s">
        <v>145</v>
      </c>
      <c r="I70">
        <f>I68*J70</f>
        <v>-7</v>
      </c>
      <c r="J70">
        <v>-10</v>
      </c>
      <c r="O70">
        <f t="shared" si="56"/>
        <v>-4403</v>
      </c>
      <c r="P70">
        <f t="shared" si="57"/>
        <v>-4403</v>
      </c>
      <c r="Q70">
        <f t="shared" si="58"/>
        <v>0</v>
      </c>
      <c r="R70">
        <f t="shared" si="59"/>
        <v>0</v>
      </c>
      <c r="S70">
        <f t="shared" si="60"/>
        <v>0</v>
      </c>
      <c r="T70">
        <f t="shared" si="61"/>
        <v>0</v>
      </c>
      <c r="U70">
        <f t="shared" si="62"/>
        <v>0</v>
      </c>
      <c r="V70">
        <f t="shared" si="63"/>
        <v>0</v>
      </c>
      <c r="W70">
        <f t="shared" si="64"/>
        <v>0</v>
      </c>
      <c r="X70">
        <f t="shared" si="65"/>
        <v>0</v>
      </c>
      <c r="Y70">
        <f t="shared" si="66"/>
        <v>0</v>
      </c>
      <c r="AA70">
        <v>991675999</v>
      </c>
      <c r="AB70">
        <f t="shared" si="67"/>
        <v>629</v>
      </c>
      <c r="AC70">
        <f t="shared" si="68"/>
        <v>629</v>
      </c>
      <c r="AD70">
        <f t="shared" ref="AD70:AD75" si="96">ROUND((((ET70)-(EU70))+AE70),6)</f>
        <v>0</v>
      </c>
      <c r="AE70">
        <f t="shared" ref="AE70:AF75" si="97">ROUND((EU70),6)</f>
        <v>0</v>
      </c>
      <c r="AF70">
        <f t="shared" si="97"/>
        <v>0</v>
      </c>
      <c r="AG70">
        <f t="shared" si="72"/>
        <v>0</v>
      </c>
      <c r="AH70">
        <f t="shared" ref="AH70:AI75" si="98">(EW70)</f>
        <v>0</v>
      </c>
      <c r="AI70">
        <f t="shared" si="98"/>
        <v>0</v>
      </c>
      <c r="AJ70">
        <f t="shared" si="75"/>
        <v>0</v>
      </c>
      <c r="AK70">
        <v>629</v>
      </c>
      <c r="AL70">
        <v>629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128</v>
      </c>
      <c r="AU70">
        <v>83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1</v>
      </c>
      <c r="BH70">
        <v>3</v>
      </c>
      <c r="BI70">
        <v>1</v>
      </c>
      <c r="BJ70" t="s">
        <v>198</v>
      </c>
      <c r="BM70">
        <v>18001</v>
      </c>
      <c r="BN70">
        <v>0</v>
      </c>
      <c r="BP70">
        <v>0</v>
      </c>
      <c r="BQ70">
        <v>2</v>
      </c>
      <c r="BR70">
        <v>1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128</v>
      </c>
      <c r="CA70">
        <v>83</v>
      </c>
      <c r="CE70">
        <v>0</v>
      </c>
      <c r="CF70">
        <v>0</v>
      </c>
      <c r="CG70">
        <v>0</v>
      </c>
      <c r="CM70">
        <v>0</v>
      </c>
      <c r="CO70">
        <v>0</v>
      </c>
      <c r="CP70">
        <f t="shared" si="76"/>
        <v>-4403</v>
      </c>
      <c r="CQ70">
        <f t="shared" si="77"/>
        <v>629</v>
      </c>
      <c r="CR70">
        <f t="shared" si="78"/>
        <v>0</v>
      </c>
      <c r="CS70">
        <f t="shared" si="79"/>
        <v>0</v>
      </c>
      <c r="CT70">
        <f t="shared" si="80"/>
        <v>0</v>
      </c>
      <c r="CU70">
        <f t="shared" si="81"/>
        <v>0</v>
      </c>
      <c r="CV70">
        <f t="shared" si="82"/>
        <v>0</v>
      </c>
      <c r="CW70">
        <f t="shared" si="83"/>
        <v>0</v>
      </c>
      <c r="CX70">
        <f t="shared" si="84"/>
        <v>0</v>
      </c>
      <c r="CY70">
        <f t="shared" si="85"/>
        <v>0</v>
      </c>
      <c r="CZ70">
        <f t="shared" si="86"/>
        <v>0</v>
      </c>
      <c r="DN70">
        <v>0</v>
      </c>
      <c r="DO70">
        <v>0</v>
      </c>
      <c r="DP70">
        <v>1</v>
      </c>
      <c r="DQ70">
        <v>1</v>
      </c>
      <c r="DU70">
        <v>1010</v>
      </c>
      <c r="DV70" t="s">
        <v>145</v>
      </c>
      <c r="DW70" t="s">
        <v>145</v>
      </c>
      <c r="DX70">
        <v>1</v>
      </c>
      <c r="EE70">
        <v>958035612</v>
      </c>
      <c r="EF70">
        <v>2</v>
      </c>
      <c r="EG70" t="s">
        <v>99</v>
      </c>
      <c r="EH70">
        <v>0</v>
      </c>
      <c r="EJ70">
        <v>1</v>
      </c>
      <c r="EK70">
        <v>18001</v>
      </c>
      <c r="EL70" t="s">
        <v>193</v>
      </c>
      <c r="EM70" t="s">
        <v>194</v>
      </c>
      <c r="EQ70">
        <v>0</v>
      </c>
      <c r="ER70">
        <v>629</v>
      </c>
      <c r="ES70">
        <v>629</v>
      </c>
      <c r="ET70">
        <v>0</v>
      </c>
      <c r="EU70">
        <v>0</v>
      </c>
      <c r="EV70">
        <v>0</v>
      </c>
      <c r="EW70">
        <v>0</v>
      </c>
      <c r="EX70">
        <v>0</v>
      </c>
      <c r="FQ70">
        <v>0</v>
      </c>
      <c r="FR70">
        <f t="shared" si="87"/>
        <v>0</v>
      </c>
      <c r="FS70">
        <v>0</v>
      </c>
      <c r="FX70">
        <v>128</v>
      </c>
      <c r="FY70">
        <v>83</v>
      </c>
      <c r="GD70">
        <v>1</v>
      </c>
      <c r="GF70">
        <v>-1200095489</v>
      </c>
      <c r="GG70">
        <v>2</v>
      </c>
      <c r="GH70">
        <v>1</v>
      </c>
      <c r="GI70">
        <v>-2</v>
      </c>
      <c r="GJ70">
        <v>0</v>
      </c>
      <c r="GK70">
        <v>0</v>
      </c>
      <c r="GL70">
        <f t="shared" si="88"/>
        <v>0</v>
      </c>
      <c r="GM70">
        <f t="shared" si="89"/>
        <v>-4403</v>
      </c>
      <c r="GN70">
        <f t="shared" si="90"/>
        <v>-4403</v>
      </c>
      <c r="GO70">
        <f t="shared" si="91"/>
        <v>0</v>
      </c>
      <c r="GP70">
        <f t="shared" si="92"/>
        <v>0</v>
      </c>
      <c r="GR70">
        <v>0</v>
      </c>
      <c r="GS70">
        <v>3</v>
      </c>
      <c r="GT70">
        <v>0</v>
      </c>
      <c r="GV70">
        <f t="shared" si="93"/>
        <v>0</v>
      </c>
      <c r="GW70">
        <v>1</v>
      </c>
      <c r="GX70">
        <f t="shared" si="94"/>
        <v>0</v>
      </c>
      <c r="HA70">
        <v>0</v>
      </c>
      <c r="HB70">
        <v>0</v>
      </c>
      <c r="HC70">
        <f t="shared" si="95"/>
        <v>0</v>
      </c>
      <c r="IK70">
        <v>0</v>
      </c>
    </row>
    <row r="71" spans="1:245">
      <c r="A71">
        <v>18</v>
      </c>
      <c r="B71">
        <v>1</v>
      </c>
      <c r="C71">
        <v>223</v>
      </c>
      <c r="E71" t="s">
        <v>195</v>
      </c>
      <c r="F71" t="s">
        <v>196</v>
      </c>
      <c r="G71" t="s">
        <v>197</v>
      </c>
      <c r="H71" t="s">
        <v>145</v>
      </c>
      <c r="I71">
        <f>I69*J71</f>
        <v>-7</v>
      </c>
      <c r="J71">
        <v>-10</v>
      </c>
      <c r="O71">
        <f t="shared" si="56"/>
        <v>-17171.7</v>
      </c>
      <c r="P71">
        <f t="shared" si="57"/>
        <v>-17171.7</v>
      </c>
      <c r="Q71">
        <f t="shared" si="58"/>
        <v>0</v>
      </c>
      <c r="R71">
        <f t="shared" si="59"/>
        <v>0</v>
      </c>
      <c r="S71">
        <f t="shared" si="60"/>
        <v>0</v>
      </c>
      <c r="T71">
        <f t="shared" si="61"/>
        <v>0</v>
      </c>
      <c r="U71">
        <f t="shared" si="62"/>
        <v>0</v>
      </c>
      <c r="V71">
        <f t="shared" si="63"/>
        <v>0</v>
      </c>
      <c r="W71">
        <f t="shared" si="64"/>
        <v>0</v>
      </c>
      <c r="X71">
        <f t="shared" si="65"/>
        <v>0</v>
      </c>
      <c r="Y71">
        <f t="shared" si="66"/>
        <v>0</v>
      </c>
      <c r="AA71">
        <v>991676013</v>
      </c>
      <c r="AB71">
        <f t="shared" si="67"/>
        <v>629</v>
      </c>
      <c r="AC71">
        <f t="shared" si="68"/>
        <v>629</v>
      </c>
      <c r="AD71">
        <f t="shared" si="96"/>
        <v>0</v>
      </c>
      <c r="AE71">
        <f t="shared" si="97"/>
        <v>0</v>
      </c>
      <c r="AF71">
        <f t="shared" si="97"/>
        <v>0</v>
      </c>
      <c r="AG71">
        <f t="shared" si="72"/>
        <v>0</v>
      </c>
      <c r="AH71">
        <f t="shared" si="98"/>
        <v>0</v>
      </c>
      <c r="AI71">
        <f t="shared" si="98"/>
        <v>0</v>
      </c>
      <c r="AJ71">
        <f t="shared" si="75"/>
        <v>0</v>
      </c>
      <c r="AK71">
        <v>629</v>
      </c>
      <c r="AL71">
        <v>629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128</v>
      </c>
      <c r="AU71">
        <v>83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3.9</v>
      </c>
      <c r="BH71">
        <v>3</v>
      </c>
      <c r="BI71">
        <v>1</v>
      </c>
      <c r="BJ71" t="s">
        <v>198</v>
      </c>
      <c r="BM71">
        <v>18001</v>
      </c>
      <c r="BN71">
        <v>0</v>
      </c>
      <c r="BO71" t="s">
        <v>196</v>
      </c>
      <c r="BP71">
        <v>1</v>
      </c>
      <c r="BQ71">
        <v>2</v>
      </c>
      <c r="BR71">
        <v>1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128</v>
      </c>
      <c r="CA71">
        <v>83</v>
      </c>
      <c r="CE71">
        <v>0</v>
      </c>
      <c r="CF71">
        <v>0</v>
      </c>
      <c r="CG71">
        <v>0</v>
      </c>
      <c r="CM71">
        <v>0</v>
      </c>
      <c r="CO71">
        <v>0</v>
      </c>
      <c r="CP71">
        <f t="shared" si="76"/>
        <v>-17171.7</v>
      </c>
      <c r="CQ71">
        <f t="shared" si="77"/>
        <v>2453.1</v>
      </c>
      <c r="CR71">
        <f t="shared" si="78"/>
        <v>0</v>
      </c>
      <c r="CS71">
        <f t="shared" si="79"/>
        <v>0</v>
      </c>
      <c r="CT71">
        <f t="shared" si="80"/>
        <v>0</v>
      </c>
      <c r="CU71">
        <f t="shared" si="81"/>
        <v>0</v>
      </c>
      <c r="CV71">
        <f t="shared" si="82"/>
        <v>0</v>
      </c>
      <c r="CW71">
        <f t="shared" si="83"/>
        <v>0</v>
      </c>
      <c r="CX71">
        <f t="shared" si="84"/>
        <v>0</v>
      </c>
      <c r="CY71">
        <f t="shared" si="85"/>
        <v>0</v>
      </c>
      <c r="CZ71">
        <f t="shared" si="86"/>
        <v>0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145</v>
      </c>
      <c r="DW71" t="s">
        <v>145</v>
      </c>
      <c r="DX71">
        <v>1</v>
      </c>
      <c r="EE71">
        <v>958035612</v>
      </c>
      <c r="EF71">
        <v>2</v>
      </c>
      <c r="EG71" t="s">
        <v>99</v>
      </c>
      <c r="EH71">
        <v>0</v>
      </c>
      <c r="EJ71">
        <v>1</v>
      </c>
      <c r="EK71">
        <v>18001</v>
      </c>
      <c r="EL71" t="s">
        <v>193</v>
      </c>
      <c r="EM71" t="s">
        <v>194</v>
      </c>
      <c r="EQ71">
        <v>0</v>
      </c>
      <c r="ER71">
        <v>629</v>
      </c>
      <c r="ES71">
        <v>629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7"/>
        <v>0</v>
      </c>
      <c r="FS71">
        <v>0</v>
      </c>
      <c r="FX71">
        <v>128</v>
      </c>
      <c r="FY71">
        <v>83</v>
      </c>
      <c r="GD71">
        <v>1</v>
      </c>
      <c r="GF71">
        <v>-1200095489</v>
      </c>
      <c r="GG71">
        <v>2</v>
      </c>
      <c r="GH71">
        <v>1</v>
      </c>
      <c r="GI71">
        <v>2</v>
      </c>
      <c r="GJ71">
        <v>0</v>
      </c>
      <c r="GK71">
        <v>0</v>
      </c>
      <c r="GL71">
        <f t="shared" si="88"/>
        <v>0</v>
      </c>
      <c r="GM71">
        <f t="shared" si="89"/>
        <v>-17171.7</v>
      </c>
      <c r="GN71">
        <f t="shared" si="90"/>
        <v>-17171.7</v>
      </c>
      <c r="GO71">
        <f t="shared" si="91"/>
        <v>0</v>
      </c>
      <c r="GP71">
        <f t="shared" si="92"/>
        <v>0</v>
      </c>
      <c r="GR71">
        <v>0</v>
      </c>
      <c r="GS71">
        <v>3</v>
      </c>
      <c r="GT71">
        <v>0</v>
      </c>
      <c r="GV71">
        <f t="shared" si="93"/>
        <v>0</v>
      </c>
      <c r="GW71">
        <v>1</v>
      </c>
      <c r="GX71">
        <f t="shared" si="94"/>
        <v>0</v>
      </c>
      <c r="HA71">
        <v>0</v>
      </c>
      <c r="HB71">
        <v>0</v>
      </c>
      <c r="HC71">
        <f t="shared" si="95"/>
        <v>0</v>
      </c>
      <c r="IK71">
        <v>0</v>
      </c>
    </row>
    <row r="72" spans="1:245">
      <c r="A72">
        <v>18</v>
      </c>
      <c r="B72">
        <v>1</v>
      </c>
      <c r="C72">
        <v>213</v>
      </c>
      <c r="E72" t="s">
        <v>199</v>
      </c>
      <c r="F72" t="s">
        <v>200</v>
      </c>
      <c r="G72" t="s">
        <v>201</v>
      </c>
      <c r="H72" t="s">
        <v>145</v>
      </c>
      <c r="I72">
        <f>I68*J72</f>
        <v>-21</v>
      </c>
      <c r="J72">
        <v>-30</v>
      </c>
      <c r="O72">
        <f t="shared" si="56"/>
        <v>-587.79</v>
      </c>
      <c r="P72">
        <f t="shared" si="57"/>
        <v>-587.79</v>
      </c>
      <c r="Q72">
        <f t="shared" si="58"/>
        <v>0</v>
      </c>
      <c r="R72">
        <f t="shared" si="59"/>
        <v>0</v>
      </c>
      <c r="S72">
        <f t="shared" si="60"/>
        <v>0</v>
      </c>
      <c r="T72">
        <f t="shared" si="61"/>
        <v>0</v>
      </c>
      <c r="U72">
        <f t="shared" si="62"/>
        <v>0</v>
      </c>
      <c r="V72">
        <f t="shared" si="63"/>
        <v>0</v>
      </c>
      <c r="W72">
        <f t="shared" si="64"/>
        <v>0</v>
      </c>
      <c r="X72">
        <f t="shared" si="65"/>
        <v>0</v>
      </c>
      <c r="Y72">
        <f t="shared" si="66"/>
        <v>0</v>
      </c>
      <c r="AA72">
        <v>991675999</v>
      </c>
      <c r="AB72">
        <f t="shared" si="67"/>
        <v>27.99</v>
      </c>
      <c r="AC72">
        <f t="shared" si="68"/>
        <v>27.99</v>
      </c>
      <c r="AD72">
        <f t="shared" si="96"/>
        <v>0</v>
      </c>
      <c r="AE72">
        <f t="shared" si="97"/>
        <v>0</v>
      </c>
      <c r="AF72">
        <f t="shared" si="97"/>
        <v>0</v>
      </c>
      <c r="AG72">
        <f t="shared" si="72"/>
        <v>0</v>
      </c>
      <c r="AH72">
        <f t="shared" si="98"/>
        <v>0</v>
      </c>
      <c r="AI72">
        <f t="shared" si="98"/>
        <v>0</v>
      </c>
      <c r="AJ72">
        <f t="shared" si="75"/>
        <v>0</v>
      </c>
      <c r="AK72">
        <v>27.99</v>
      </c>
      <c r="AL72">
        <v>27.99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128</v>
      </c>
      <c r="AU72">
        <v>83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1</v>
      </c>
      <c r="BH72">
        <v>3</v>
      </c>
      <c r="BI72">
        <v>1</v>
      </c>
      <c r="BJ72" t="s">
        <v>202</v>
      </c>
      <c r="BM72">
        <v>18001</v>
      </c>
      <c r="BN72">
        <v>0</v>
      </c>
      <c r="BP72">
        <v>0</v>
      </c>
      <c r="BQ72">
        <v>2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128</v>
      </c>
      <c r="CA72">
        <v>83</v>
      </c>
      <c r="CE72">
        <v>0</v>
      </c>
      <c r="CF72">
        <v>0</v>
      </c>
      <c r="CG72">
        <v>0</v>
      </c>
      <c r="CM72">
        <v>0</v>
      </c>
      <c r="CO72">
        <v>0</v>
      </c>
      <c r="CP72">
        <f t="shared" si="76"/>
        <v>-587.79</v>
      </c>
      <c r="CQ72">
        <f t="shared" si="77"/>
        <v>27.99</v>
      </c>
      <c r="CR72">
        <f t="shared" si="78"/>
        <v>0</v>
      </c>
      <c r="CS72">
        <f t="shared" si="79"/>
        <v>0</v>
      </c>
      <c r="CT72">
        <f t="shared" si="80"/>
        <v>0</v>
      </c>
      <c r="CU72">
        <f t="shared" si="81"/>
        <v>0</v>
      </c>
      <c r="CV72">
        <f t="shared" si="82"/>
        <v>0</v>
      </c>
      <c r="CW72">
        <f t="shared" si="83"/>
        <v>0</v>
      </c>
      <c r="CX72">
        <f t="shared" si="84"/>
        <v>0</v>
      </c>
      <c r="CY72">
        <f t="shared" si="85"/>
        <v>0</v>
      </c>
      <c r="CZ72">
        <f t="shared" si="86"/>
        <v>0</v>
      </c>
      <c r="DN72">
        <v>0</v>
      </c>
      <c r="DO72">
        <v>0</v>
      </c>
      <c r="DP72">
        <v>1</v>
      </c>
      <c r="DQ72">
        <v>1</v>
      </c>
      <c r="DU72">
        <v>1010</v>
      </c>
      <c r="DV72" t="s">
        <v>145</v>
      </c>
      <c r="DW72" t="s">
        <v>145</v>
      </c>
      <c r="DX72">
        <v>1</v>
      </c>
      <c r="EE72">
        <v>958035612</v>
      </c>
      <c r="EF72">
        <v>2</v>
      </c>
      <c r="EG72" t="s">
        <v>99</v>
      </c>
      <c r="EH72">
        <v>0</v>
      </c>
      <c r="EJ72">
        <v>1</v>
      </c>
      <c r="EK72">
        <v>18001</v>
      </c>
      <c r="EL72" t="s">
        <v>193</v>
      </c>
      <c r="EM72" t="s">
        <v>194</v>
      </c>
      <c r="EQ72">
        <v>0</v>
      </c>
      <c r="ER72">
        <v>27.99</v>
      </c>
      <c r="ES72">
        <v>27.99</v>
      </c>
      <c r="ET72">
        <v>0</v>
      </c>
      <c r="EU72">
        <v>0</v>
      </c>
      <c r="EV72">
        <v>0</v>
      </c>
      <c r="EW72">
        <v>0</v>
      </c>
      <c r="EX72">
        <v>0</v>
      </c>
      <c r="FQ72">
        <v>0</v>
      </c>
      <c r="FR72">
        <f t="shared" si="87"/>
        <v>0</v>
      </c>
      <c r="FS72">
        <v>0</v>
      </c>
      <c r="FX72">
        <v>128</v>
      </c>
      <c r="FY72">
        <v>83</v>
      </c>
      <c r="GD72">
        <v>1</v>
      </c>
      <c r="GF72">
        <v>433429360</v>
      </c>
      <c r="GG72">
        <v>2</v>
      </c>
      <c r="GH72">
        <v>1</v>
      </c>
      <c r="GI72">
        <v>-2</v>
      </c>
      <c r="GJ72">
        <v>0</v>
      </c>
      <c r="GK72">
        <v>0</v>
      </c>
      <c r="GL72">
        <f t="shared" si="88"/>
        <v>0</v>
      </c>
      <c r="GM72">
        <f t="shared" si="89"/>
        <v>-587.79</v>
      </c>
      <c r="GN72">
        <f t="shared" si="90"/>
        <v>-587.79</v>
      </c>
      <c r="GO72">
        <f t="shared" si="91"/>
        <v>0</v>
      </c>
      <c r="GP72">
        <f t="shared" si="92"/>
        <v>0</v>
      </c>
      <c r="GR72">
        <v>0</v>
      </c>
      <c r="GS72">
        <v>3</v>
      </c>
      <c r="GT72">
        <v>0</v>
      </c>
      <c r="GV72">
        <f t="shared" si="93"/>
        <v>0</v>
      </c>
      <c r="GW72">
        <v>1</v>
      </c>
      <c r="GX72">
        <f t="shared" si="94"/>
        <v>0</v>
      </c>
      <c r="HA72">
        <v>0</v>
      </c>
      <c r="HB72">
        <v>0</v>
      </c>
      <c r="HC72">
        <f t="shared" si="95"/>
        <v>0</v>
      </c>
      <c r="IK72">
        <v>0</v>
      </c>
    </row>
    <row r="73" spans="1:245">
      <c r="A73">
        <v>18</v>
      </c>
      <c r="B73">
        <v>1</v>
      </c>
      <c r="C73">
        <v>224</v>
      </c>
      <c r="E73" t="s">
        <v>199</v>
      </c>
      <c r="F73" t="s">
        <v>200</v>
      </c>
      <c r="G73" t="s">
        <v>201</v>
      </c>
      <c r="H73" t="s">
        <v>145</v>
      </c>
      <c r="I73">
        <f>I69*J73</f>
        <v>-21</v>
      </c>
      <c r="J73">
        <v>-30</v>
      </c>
      <c r="O73">
        <f t="shared" si="56"/>
        <v>-4114.53</v>
      </c>
      <c r="P73">
        <f t="shared" si="57"/>
        <v>-4114.53</v>
      </c>
      <c r="Q73">
        <f t="shared" si="58"/>
        <v>0</v>
      </c>
      <c r="R73">
        <f t="shared" si="59"/>
        <v>0</v>
      </c>
      <c r="S73">
        <f t="shared" si="60"/>
        <v>0</v>
      </c>
      <c r="T73">
        <f t="shared" si="61"/>
        <v>0</v>
      </c>
      <c r="U73">
        <f t="shared" si="62"/>
        <v>0</v>
      </c>
      <c r="V73">
        <f t="shared" si="63"/>
        <v>0</v>
      </c>
      <c r="W73">
        <f t="shared" si="64"/>
        <v>0</v>
      </c>
      <c r="X73">
        <f t="shared" si="65"/>
        <v>0</v>
      </c>
      <c r="Y73">
        <f t="shared" si="66"/>
        <v>0</v>
      </c>
      <c r="AA73">
        <v>991676013</v>
      </c>
      <c r="AB73">
        <f t="shared" si="67"/>
        <v>27.99</v>
      </c>
      <c r="AC73">
        <f t="shared" si="68"/>
        <v>27.99</v>
      </c>
      <c r="AD73">
        <f t="shared" si="96"/>
        <v>0</v>
      </c>
      <c r="AE73">
        <f t="shared" si="97"/>
        <v>0</v>
      </c>
      <c r="AF73">
        <f t="shared" si="97"/>
        <v>0</v>
      </c>
      <c r="AG73">
        <f t="shared" si="72"/>
        <v>0</v>
      </c>
      <c r="AH73">
        <f t="shared" si="98"/>
        <v>0</v>
      </c>
      <c r="AI73">
        <f t="shared" si="98"/>
        <v>0</v>
      </c>
      <c r="AJ73">
        <f t="shared" si="75"/>
        <v>0</v>
      </c>
      <c r="AK73">
        <v>27.99</v>
      </c>
      <c r="AL73">
        <v>27.99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128</v>
      </c>
      <c r="AU73">
        <v>83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</v>
      </c>
      <c r="BH73">
        <v>3</v>
      </c>
      <c r="BI73">
        <v>1</v>
      </c>
      <c r="BJ73" t="s">
        <v>202</v>
      </c>
      <c r="BM73">
        <v>18001</v>
      </c>
      <c r="BN73">
        <v>0</v>
      </c>
      <c r="BO73" t="s">
        <v>200</v>
      </c>
      <c r="BP73">
        <v>1</v>
      </c>
      <c r="BQ73">
        <v>2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128</v>
      </c>
      <c r="CA73">
        <v>83</v>
      </c>
      <c r="CE73">
        <v>0</v>
      </c>
      <c r="CF73">
        <v>0</v>
      </c>
      <c r="CG73">
        <v>0</v>
      </c>
      <c r="CM73">
        <v>0</v>
      </c>
      <c r="CO73">
        <v>0</v>
      </c>
      <c r="CP73">
        <f t="shared" si="76"/>
        <v>-4114.53</v>
      </c>
      <c r="CQ73">
        <f t="shared" si="77"/>
        <v>195.92999999999998</v>
      </c>
      <c r="CR73">
        <f t="shared" si="78"/>
        <v>0</v>
      </c>
      <c r="CS73">
        <f t="shared" si="79"/>
        <v>0</v>
      </c>
      <c r="CT73">
        <f t="shared" si="80"/>
        <v>0</v>
      </c>
      <c r="CU73">
        <f t="shared" si="81"/>
        <v>0</v>
      </c>
      <c r="CV73">
        <f t="shared" si="82"/>
        <v>0</v>
      </c>
      <c r="CW73">
        <f t="shared" si="83"/>
        <v>0</v>
      </c>
      <c r="CX73">
        <f t="shared" si="84"/>
        <v>0</v>
      </c>
      <c r="CY73">
        <f t="shared" si="85"/>
        <v>0</v>
      </c>
      <c r="CZ73">
        <f t="shared" si="86"/>
        <v>0</v>
      </c>
      <c r="DN73">
        <v>0</v>
      </c>
      <c r="DO73">
        <v>0</v>
      </c>
      <c r="DP73">
        <v>1</v>
      </c>
      <c r="DQ73">
        <v>1</v>
      </c>
      <c r="DU73">
        <v>1010</v>
      </c>
      <c r="DV73" t="s">
        <v>145</v>
      </c>
      <c r="DW73" t="s">
        <v>145</v>
      </c>
      <c r="DX73">
        <v>1</v>
      </c>
      <c r="EE73">
        <v>958035612</v>
      </c>
      <c r="EF73">
        <v>2</v>
      </c>
      <c r="EG73" t="s">
        <v>99</v>
      </c>
      <c r="EH73">
        <v>0</v>
      </c>
      <c r="EJ73">
        <v>1</v>
      </c>
      <c r="EK73">
        <v>18001</v>
      </c>
      <c r="EL73" t="s">
        <v>193</v>
      </c>
      <c r="EM73" t="s">
        <v>194</v>
      </c>
      <c r="EQ73">
        <v>0</v>
      </c>
      <c r="ER73">
        <v>27.99</v>
      </c>
      <c r="ES73">
        <v>27.99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7"/>
        <v>0</v>
      </c>
      <c r="FS73">
        <v>0</v>
      </c>
      <c r="FX73">
        <v>128</v>
      </c>
      <c r="FY73">
        <v>83</v>
      </c>
      <c r="GD73">
        <v>1</v>
      </c>
      <c r="GF73">
        <v>433429360</v>
      </c>
      <c r="GG73">
        <v>2</v>
      </c>
      <c r="GH73">
        <v>1</v>
      </c>
      <c r="GI73">
        <v>2</v>
      </c>
      <c r="GJ73">
        <v>0</v>
      </c>
      <c r="GK73">
        <v>0</v>
      </c>
      <c r="GL73">
        <f t="shared" si="88"/>
        <v>0</v>
      </c>
      <c r="GM73">
        <f t="shared" si="89"/>
        <v>-4114.53</v>
      </c>
      <c r="GN73">
        <f t="shared" si="90"/>
        <v>-4114.53</v>
      </c>
      <c r="GO73">
        <f t="shared" si="91"/>
        <v>0</v>
      </c>
      <c r="GP73">
        <f t="shared" si="92"/>
        <v>0</v>
      </c>
      <c r="GR73">
        <v>0</v>
      </c>
      <c r="GS73">
        <v>3</v>
      </c>
      <c r="GT73">
        <v>0</v>
      </c>
      <c r="GV73">
        <f t="shared" si="93"/>
        <v>0</v>
      </c>
      <c r="GW73">
        <v>1</v>
      </c>
      <c r="GX73">
        <f t="shared" si="94"/>
        <v>0</v>
      </c>
      <c r="HA73">
        <v>0</v>
      </c>
      <c r="HB73">
        <v>0</v>
      </c>
      <c r="HC73">
        <f t="shared" si="95"/>
        <v>0</v>
      </c>
      <c r="IK73">
        <v>0</v>
      </c>
    </row>
    <row r="74" spans="1:245">
      <c r="A74">
        <v>18</v>
      </c>
      <c r="B74">
        <v>1</v>
      </c>
      <c r="C74">
        <v>215</v>
      </c>
      <c r="E74" t="s">
        <v>203</v>
      </c>
      <c r="F74" t="s">
        <v>109</v>
      </c>
      <c r="G74" t="s">
        <v>204</v>
      </c>
      <c r="H74" t="s">
        <v>144</v>
      </c>
      <c r="I74">
        <f>I68*J74</f>
        <v>7</v>
      </c>
      <c r="J74">
        <v>10</v>
      </c>
      <c r="O74">
        <f t="shared" si="56"/>
        <v>35215.81</v>
      </c>
      <c r="P74">
        <f t="shared" si="57"/>
        <v>35215.81</v>
      </c>
      <c r="Q74">
        <f t="shared" si="58"/>
        <v>0</v>
      </c>
      <c r="R74">
        <f t="shared" si="59"/>
        <v>0</v>
      </c>
      <c r="S74">
        <f t="shared" si="60"/>
        <v>0</v>
      </c>
      <c r="T74">
        <f t="shared" si="61"/>
        <v>0</v>
      </c>
      <c r="U74">
        <f t="shared" si="62"/>
        <v>0</v>
      </c>
      <c r="V74">
        <f t="shared" si="63"/>
        <v>0</v>
      </c>
      <c r="W74">
        <f t="shared" si="64"/>
        <v>0</v>
      </c>
      <c r="X74">
        <f t="shared" si="65"/>
        <v>0</v>
      </c>
      <c r="Y74">
        <f t="shared" si="66"/>
        <v>0</v>
      </c>
      <c r="AA74">
        <v>991675999</v>
      </c>
      <c r="AB74">
        <f t="shared" si="67"/>
        <v>5030.83</v>
      </c>
      <c r="AC74">
        <f t="shared" si="68"/>
        <v>5030.83</v>
      </c>
      <c r="AD74">
        <f t="shared" si="96"/>
        <v>0</v>
      </c>
      <c r="AE74">
        <f t="shared" si="97"/>
        <v>0</v>
      </c>
      <c r="AF74">
        <f t="shared" si="97"/>
        <v>0</v>
      </c>
      <c r="AG74">
        <f t="shared" si="72"/>
        <v>0</v>
      </c>
      <c r="AH74">
        <f t="shared" si="98"/>
        <v>0</v>
      </c>
      <c r="AI74">
        <f t="shared" si="98"/>
        <v>0</v>
      </c>
      <c r="AJ74">
        <f t="shared" si="75"/>
        <v>0</v>
      </c>
      <c r="AK74">
        <v>5030.83</v>
      </c>
      <c r="AL74">
        <v>5030.83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128</v>
      </c>
      <c r="AU74">
        <v>83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1</v>
      </c>
      <c r="BH74">
        <v>3</v>
      </c>
      <c r="BI74">
        <v>1</v>
      </c>
      <c r="BM74">
        <v>18001</v>
      </c>
      <c r="BN74">
        <v>0</v>
      </c>
      <c r="BP74">
        <v>0</v>
      </c>
      <c r="BQ74">
        <v>2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128</v>
      </c>
      <c r="CA74">
        <v>83</v>
      </c>
      <c r="CE74">
        <v>0</v>
      </c>
      <c r="CF74">
        <v>0</v>
      </c>
      <c r="CG74">
        <v>0</v>
      </c>
      <c r="CM74">
        <v>0</v>
      </c>
      <c r="CO74">
        <v>0</v>
      </c>
      <c r="CP74">
        <f t="shared" si="76"/>
        <v>35215.81</v>
      </c>
      <c r="CQ74">
        <f t="shared" si="77"/>
        <v>5030.83</v>
      </c>
      <c r="CR74">
        <f t="shared" si="78"/>
        <v>0</v>
      </c>
      <c r="CS74">
        <f t="shared" si="79"/>
        <v>0</v>
      </c>
      <c r="CT74">
        <f t="shared" si="80"/>
        <v>0</v>
      </c>
      <c r="CU74">
        <f t="shared" si="81"/>
        <v>0</v>
      </c>
      <c r="CV74">
        <f t="shared" si="82"/>
        <v>0</v>
      </c>
      <c r="CW74">
        <f t="shared" si="83"/>
        <v>0</v>
      </c>
      <c r="CX74">
        <f t="shared" si="84"/>
        <v>0</v>
      </c>
      <c r="CY74">
        <f t="shared" si="85"/>
        <v>0</v>
      </c>
      <c r="CZ74">
        <f t="shared" si="86"/>
        <v>0</v>
      </c>
      <c r="DN74">
        <v>0</v>
      </c>
      <c r="DO74">
        <v>0</v>
      </c>
      <c r="DP74">
        <v>1</v>
      </c>
      <c r="DQ74">
        <v>1</v>
      </c>
      <c r="DU74">
        <v>1010</v>
      </c>
      <c r="DV74" t="s">
        <v>144</v>
      </c>
      <c r="DW74" t="s">
        <v>145</v>
      </c>
      <c r="DX74">
        <v>1</v>
      </c>
      <c r="EE74">
        <v>958035612</v>
      </c>
      <c r="EF74">
        <v>2</v>
      </c>
      <c r="EG74" t="s">
        <v>99</v>
      </c>
      <c r="EH74">
        <v>0</v>
      </c>
      <c r="EJ74">
        <v>1</v>
      </c>
      <c r="EK74">
        <v>18001</v>
      </c>
      <c r="EL74" t="s">
        <v>193</v>
      </c>
      <c r="EM74" t="s">
        <v>194</v>
      </c>
      <c r="EQ74">
        <v>0</v>
      </c>
      <c r="ER74">
        <v>0</v>
      </c>
      <c r="ES74">
        <v>5030.83</v>
      </c>
      <c r="ET74">
        <v>0</v>
      </c>
      <c r="EU74">
        <v>0</v>
      </c>
      <c r="EV74">
        <v>0</v>
      </c>
      <c r="EW74">
        <v>0</v>
      </c>
      <c r="EX74">
        <v>0</v>
      </c>
      <c r="FQ74">
        <v>0</v>
      </c>
      <c r="FR74">
        <f t="shared" si="87"/>
        <v>0</v>
      </c>
      <c r="FS74">
        <v>0</v>
      </c>
      <c r="FX74">
        <v>128</v>
      </c>
      <c r="FY74">
        <v>83</v>
      </c>
      <c r="GA74" t="s">
        <v>205</v>
      </c>
      <c r="GD74">
        <v>1</v>
      </c>
      <c r="GF74">
        <v>-939761434</v>
      </c>
      <c r="GG74">
        <v>2</v>
      </c>
      <c r="GH74">
        <v>4</v>
      </c>
      <c r="GI74">
        <v>-2</v>
      </c>
      <c r="GJ74">
        <v>0</v>
      </c>
      <c r="GK74">
        <v>0</v>
      </c>
      <c r="GL74">
        <f t="shared" si="88"/>
        <v>0</v>
      </c>
      <c r="GM74">
        <f t="shared" si="89"/>
        <v>35215.81</v>
      </c>
      <c r="GN74">
        <f t="shared" si="90"/>
        <v>35215.81</v>
      </c>
      <c r="GO74">
        <f t="shared" si="91"/>
        <v>0</v>
      </c>
      <c r="GP74">
        <f t="shared" si="92"/>
        <v>0</v>
      </c>
      <c r="GR74">
        <v>0</v>
      </c>
      <c r="GS74">
        <v>2</v>
      </c>
      <c r="GT74">
        <v>0</v>
      </c>
      <c r="GV74">
        <f t="shared" si="93"/>
        <v>0</v>
      </c>
      <c r="GW74">
        <v>1</v>
      </c>
      <c r="GX74">
        <f t="shared" si="94"/>
        <v>0</v>
      </c>
      <c r="HA74">
        <v>0</v>
      </c>
      <c r="HB74">
        <v>0</v>
      </c>
      <c r="HC74">
        <f t="shared" si="95"/>
        <v>0</v>
      </c>
      <c r="HE74" t="s">
        <v>112</v>
      </c>
      <c r="HF74" t="s">
        <v>112</v>
      </c>
      <c r="IK74">
        <v>0</v>
      </c>
    </row>
    <row r="75" spans="1:245">
      <c r="A75">
        <v>18</v>
      </c>
      <c r="B75">
        <v>1</v>
      </c>
      <c r="C75">
        <v>226</v>
      </c>
      <c r="E75" t="s">
        <v>203</v>
      </c>
      <c r="F75" t="s">
        <v>109</v>
      </c>
      <c r="G75" t="s">
        <v>204</v>
      </c>
      <c r="H75" t="s">
        <v>144</v>
      </c>
      <c r="I75">
        <f>I69*J75</f>
        <v>7</v>
      </c>
      <c r="J75">
        <v>10</v>
      </c>
      <c r="O75">
        <f t="shared" si="56"/>
        <v>35215.81</v>
      </c>
      <c r="P75">
        <f t="shared" si="57"/>
        <v>35215.81</v>
      </c>
      <c r="Q75">
        <f t="shared" si="58"/>
        <v>0</v>
      </c>
      <c r="R75">
        <f t="shared" si="59"/>
        <v>0</v>
      </c>
      <c r="S75">
        <f t="shared" si="60"/>
        <v>0</v>
      </c>
      <c r="T75">
        <f t="shared" si="61"/>
        <v>0</v>
      </c>
      <c r="U75">
        <f t="shared" si="62"/>
        <v>0</v>
      </c>
      <c r="V75">
        <f t="shared" si="63"/>
        <v>0</v>
      </c>
      <c r="W75">
        <f t="shared" si="64"/>
        <v>0</v>
      </c>
      <c r="X75">
        <f t="shared" si="65"/>
        <v>0</v>
      </c>
      <c r="Y75">
        <f t="shared" si="66"/>
        <v>0</v>
      </c>
      <c r="AA75">
        <v>991676013</v>
      </c>
      <c r="AB75">
        <f t="shared" si="67"/>
        <v>5030.83</v>
      </c>
      <c r="AC75">
        <f t="shared" si="68"/>
        <v>5030.83</v>
      </c>
      <c r="AD75">
        <f t="shared" si="96"/>
        <v>0</v>
      </c>
      <c r="AE75">
        <f t="shared" si="97"/>
        <v>0</v>
      </c>
      <c r="AF75">
        <f t="shared" si="97"/>
        <v>0</v>
      </c>
      <c r="AG75">
        <f t="shared" si="72"/>
        <v>0</v>
      </c>
      <c r="AH75">
        <f t="shared" si="98"/>
        <v>0</v>
      </c>
      <c r="AI75">
        <f t="shared" si="98"/>
        <v>0</v>
      </c>
      <c r="AJ75">
        <f t="shared" si="75"/>
        <v>0</v>
      </c>
      <c r="AK75">
        <v>5030.83</v>
      </c>
      <c r="AL75">
        <v>5030.83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128</v>
      </c>
      <c r="AU75">
        <v>83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1</v>
      </c>
      <c r="BH75">
        <v>3</v>
      </c>
      <c r="BI75">
        <v>1</v>
      </c>
      <c r="BM75">
        <v>18001</v>
      </c>
      <c r="BN75">
        <v>0</v>
      </c>
      <c r="BP75">
        <v>0</v>
      </c>
      <c r="BQ75">
        <v>2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128</v>
      </c>
      <c r="CA75">
        <v>83</v>
      </c>
      <c r="CE75">
        <v>0</v>
      </c>
      <c r="CF75">
        <v>0</v>
      </c>
      <c r="CG75">
        <v>0</v>
      </c>
      <c r="CM75">
        <v>0</v>
      </c>
      <c r="CO75">
        <v>0</v>
      </c>
      <c r="CP75">
        <f t="shared" si="76"/>
        <v>35215.81</v>
      </c>
      <c r="CQ75">
        <f t="shared" si="77"/>
        <v>5030.83</v>
      </c>
      <c r="CR75">
        <f t="shared" si="78"/>
        <v>0</v>
      </c>
      <c r="CS75">
        <f t="shared" si="79"/>
        <v>0</v>
      </c>
      <c r="CT75">
        <f t="shared" si="80"/>
        <v>0</v>
      </c>
      <c r="CU75">
        <f t="shared" si="81"/>
        <v>0</v>
      </c>
      <c r="CV75">
        <f t="shared" si="82"/>
        <v>0</v>
      </c>
      <c r="CW75">
        <f t="shared" si="83"/>
        <v>0</v>
      </c>
      <c r="CX75">
        <f t="shared" si="84"/>
        <v>0</v>
      </c>
      <c r="CY75">
        <f t="shared" si="85"/>
        <v>0</v>
      </c>
      <c r="CZ75">
        <f t="shared" si="86"/>
        <v>0</v>
      </c>
      <c r="DN75">
        <v>0</v>
      </c>
      <c r="DO75">
        <v>0</v>
      </c>
      <c r="DP75">
        <v>1</v>
      </c>
      <c r="DQ75">
        <v>1</v>
      </c>
      <c r="DU75">
        <v>1010</v>
      </c>
      <c r="DV75" t="s">
        <v>144</v>
      </c>
      <c r="DW75" t="s">
        <v>145</v>
      </c>
      <c r="DX75">
        <v>1</v>
      </c>
      <c r="EE75">
        <v>958035612</v>
      </c>
      <c r="EF75">
        <v>2</v>
      </c>
      <c r="EG75" t="s">
        <v>99</v>
      </c>
      <c r="EH75">
        <v>0</v>
      </c>
      <c r="EJ75">
        <v>1</v>
      </c>
      <c r="EK75">
        <v>18001</v>
      </c>
      <c r="EL75" t="s">
        <v>193</v>
      </c>
      <c r="EM75" t="s">
        <v>194</v>
      </c>
      <c r="EQ75">
        <v>0</v>
      </c>
      <c r="ER75">
        <v>5030.83</v>
      </c>
      <c r="ES75">
        <v>5030.83</v>
      </c>
      <c r="ET75">
        <v>0</v>
      </c>
      <c r="EU75">
        <v>0</v>
      </c>
      <c r="EV75">
        <v>0</v>
      </c>
      <c r="EW75">
        <v>0</v>
      </c>
      <c r="EX75">
        <v>0</v>
      </c>
      <c r="EZ75">
        <v>5</v>
      </c>
      <c r="FC75">
        <v>1</v>
      </c>
      <c r="FD75">
        <v>18</v>
      </c>
      <c r="FF75">
        <v>6037</v>
      </c>
      <c r="FQ75">
        <v>0</v>
      </c>
      <c r="FR75">
        <f t="shared" si="87"/>
        <v>0</v>
      </c>
      <c r="FS75">
        <v>0</v>
      </c>
      <c r="FX75">
        <v>128</v>
      </c>
      <c r="FY75">
        <v>83</v>
      </c>
      <c r="GA75" t="s">
        <v>205</v>
      </c>
      <c r="GD75">
        <v>1</v>
      </c>
      <c r="GF75">
        <v>-939761434</v>
      </c>
      <c r="GG75">
        <v>2</v>
      </c>
      <c r="GH75">
        <v>3</v>
      </c>
      <c r="GI75">
        <v>-2</v>
      </c>
      <c r="GJ75">
        <v>0</v>
      </c>
      <c r="GK75">
        <v>0</v>
      </c>
      <c r="GL75">
        <f t="shared" si="88"/>
        <v>0</v>
      </c>
      <c r="GM75">
        <f t="shared" si="89"/>
        <v>35215.81</v>
      </c>
      <c r="GN75">
        <f t="shared" si="90"/>
        <v>35215.81</v>
      </c>
      <c r="GO75">
        <f t="shared" si="91"/>
        <v>0</v>
      </c>
      <c r="GP75">
        <f t="shared" si="92"/>
        <v>0</v>
      </c>
      <c r="GR75">
        <v>1</v>
      </c>
      <c r="GS75">
        <v>1</v>
      </c>
      <c r="GT75">
        <v>0</v>
      </c>
      <c r="GV75">
        <f t="shared" si="93"/>
        <v>0</v>
      </c>
      <c r="GW75">
        <v>1</v>
      </c>
      <c r="GX75">
        <f t="shared" si="94"/>
        <v>0</v>
      </c>
      <c r="HA75">
        <v>0</v>
      </c>
      <c r="HB75">
        <v>0</v>
      </c>
      <c r="HC75">
        <f t="shared" si="95"/>
        <v>0</v>
      </c>
      <c r="HE75" t="s">
        <v>112</v>
      </c>
      <c r="HF75" t="s">
        <v>112</v>
      </c>
      <c r="IK75">
        <v>0</v>
      </c>
    </row>
    <row r="76" spans="1:245">
      <c r="A76">
        <v>17</v>
      </c>
      <c r="B76">
        <v>1</v>
      </c>
      <c r="C76">
        <f ca="1">ROW(SmtRes!A239)</f>
        <v>239</v>
      </c>
      <c r="D76">
        <f ca="1">ROW(EtalonRes!A245)</f>
        <v>245</v>
      </c>
      <c r="E76" t="s">
        <v>206</v>
      </c>
      <c r="F76" t="s">
        <v>207</v>
      </c>
      <c r="G76" t="s">
        <v>208</v>
      </c>
      <c r="H76" t="s">
        <v>209</v>
      </c>
      <c r="I76">
        <v>1</v>
      </c>
      <c r="J76">
        <v>0</v>
      </c>
      <c r="O76">
        <f t="shared" si="56"/>
        <v>57.63</v>
      </c>
      <c r="P76">
        <f t="shared" si="57"/>
        <v>0</v>
      </c>
      <c r="Q76">
        <f t="shared" si="58"/>
        <v>4.97</v>
      </c>
      <c r="R76">
        <f t="shared" si="59"/>
        <v>0.27</v>
      </c>
      <c r="S76">
        <f t="shared" si="60"/>
        <v>52.66</v>
      </c>
      <c r="T76">
        <f t="shared" si="61"/>
        <v>0</v>
      </c>
      <c r="U76">
        <f t="shared" si="62"/>
        <v>5.6680000000000001</v>
      </c>
      <c r="V76">
        <f t="shared" si="63"/>
        <v>2.0000000000000004E-2</v>
      </c>
      <c r="W76">
        <f t="shared" si="64"/>
        <v>0</v>
      </c>
      <c r="X76">
        <f t="shared" si="65"/>
        <v>67.75</v>
      </c>
      <c r="Y76">
        <f t="shared" si="66"/>
        <v>43.93</v>
      </c>
      <c r="AA76">
        <v>991675999</v>
      </c>
      <c r="AB76">
        <f t="shared" si="67"/>
        <v>57.628</v>
      </c>
      <c r="AC76">
        <f>ROUND(((ES76*0)),6)</f>
        <v>0</v>
      </c>
      <c r="AD76">
        <f>ROUND(((((ET76*0.4))-((EU76*0.4)))+AE76),6)</f>
        <v>4.9720000000000004</v>
      </c>
      <c r="AE76">
        <f>ROUND(((EU76*0.4)),6)</f>
        <v>0.27200000000000002</v>
      </c>
      <c r="AF76">
        <f>ROUND(((EV76*0.4)),6)</f>
        <v>52.655999999999999</v>
      </c>
      <c r="AG76">
        <f t="shared" si="72"/>
        <v>0</v>
      </c>
      <c r="AH76">
        <f>((EW76*0.4))</f>
        <v>5.6680000000000001</v>
      </c>
      <c r="AI76">
        <f>((EX76*0.4))</f>
        <v>2.0000000000000004E-2</v>
      </c>
      <c r="AJ76">
        <f t="shared" si="75"/>
        <v>0</v>
      </c>
      <c r="AK76">
        <v>2703</v>
      </c>
      <c r="AL76">
        <v>2558.9299999999998</v>
      </c>
      <c r="AM76">
        <v>12.43</v>
      </c>
      <c r="AN76">
        <v>0.68</v>
      </c>
      <c r="AO76">
        <v>131.63999999999999</v>
      </c>
      <c r="AP76">
        <v>0</v>
      </c>
      <c r="AQ76">
        <v>14.17</v>
      </c>
      <c r="AR76">
        <v>0.05</v>
      </c>
      <c r="AS76">
        <v>0</v>
      </c>
      <c r="AT76">
        <v>128</v>
      </c>
      <c r="AU76">
        <v>83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1</v>
      </c>
      <c r="BH76">
        <v>0</v>
      </c>
      <c r="BI76">
        <v>1</v>
      </c>
      <c r="BJ76" t="s">
        <v>210</v>
      </c>
      <c r="BM76">
        <v>18001</v>
      </c>
      <c r="BN76">
        <v>0</v>
      </c>
      <c r="BP76">
        <v>0</v>
      </c>
      <c r="BQ76">
        <v>2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128</v>
      </c>
      <c r="CA76">
        <v>83</v>
      </c>
      <c r="CE76">
        <v>0</v>
      </c>
      <c r="CF76">
        <v>0</v>
      </c>
      <c r="CG76">
        <v>0</v>
      </c>
      <c r="CM76">
        <v>0</v>
      </c>
      <c r="CN76" t="s">
        <v>211</v>
      </c>
      <c r="CO76">
        <v>0</v>
      </c>
      <c r="CP76">
        <f t="shared" si="76"/>
        <v>57.629999999999995</v>
      </c>
      <c r="CQ76">
        <f t="shared" si="77"/>
        <v>0</v>
      </c>
      <c r="CR76">
        <f t="shared" si="78"/>
        <v>4.9720000000000004</v>
      </c>
      <c r="CS76">
        <f t="shared" si="79"/>
        <v>0.27200000000000002</v>
      </c>
      <c r="CT76">
        <f t="shared" si="80"/>
        <v>52.655999999999999</v>
      </c>
      <c r="CU76">
        <f t="shared" si="81"/>
        <v>0</v>
      </c>
      <c r="CV76">
        <f t="shared" si="82"/>
        <v>5.6680000000000001</v>
      </c>
      <c r="CW76">
        <f t="shared" si="83"/>
        <v>2.0000000000000004E-2</v>
      </c>
      <c r="CX76">
        <f t="shared" si="84"/>
        <v>0</v>
      </c>
      <c r="CY76">
        <f t="shared" si="85"/>
        <v>67.750399999999999</v>
      </c>
      <c r="CZ76">
        <f t="shared" si="86"/>
        <v>43.931899999999999</v>
      </c>
      <c r="DD76" t="s">
        <v>212</v>
      </c>
      <c r="DE76" t="s">
        <v>213</v>
      </c>
      <c r="DF76" t="s">
        <v>213</v>
      </c>
      <c r="DG76" t="s">
        <v>213</v>
      </c>
      <c r="DI76" t="s">
        <v>213</v>
      </c>
      <c r="DJ76" t="s">
        <v>213</v>
      </c>
      <c r="DN76">
        <v>0</v>
      </c>
      <c r="DO76">
        <v>0</v>
      </c>
      <c r="DP76">
        <v>1</v>
      </c>
      <c r="DQ76">
        <v>1</v>
      </c>
      <c r="DU76">
        <v>1013</v>
      </c>
      <c r="DV76" t="s">
        <v>209</v>
      </c>
      <c r="DW76" t="s">
        <v>209</v>
      </c>
      <c r="DX76">
        <v>1</v>
      </c>
      <c r="EE76">
        <v>958035612</v>
      </c>
      <c r="EF76">
        <v>2</v>
      </c>
      <c r="EG76" t="s">
        <v>99</v>
      </c>
      <c r="EH76">
        <v>0</v>
      </c>
      <c r="EJ76">
        <v>1</v>
      </c>
      <c r="EK76">
        <v>18001</v>
      </c>
      <c r="EL76" t="s">
        <v>193</v>
      </c>
      <c r="EM76" t="s">
        <v>194</v>
      </c>
      <c r="EO76" t="s">
        <v>214</v>
      </c>
      <c r="EQ76">
        <v>0</v>
      </c>
      <c r="ER76">
        <v>2703</v>
      </c>
      <c r="ES76">
        <v>2558.9299999999998</v>
      </c>
      <c r="ET76">
        <v>12.43</v>
      </c>
      <c r="EU76">
        <v>0.68</v>
      </c>
      <c r="EV76">
        <v>131.63999999999999</v>
      </c>
      <c r="EW76">
        <v>14.17</v>
      </c>
      <c r="EX76">
        <v>0.05</v>
      </c>
      <c r="EY76">
        <v>0</v>
      </c>
      <c r="FQ76">
        <v>0</v>
      </c>
      <c r="FR76">
        <f t="shared" si="87"/>
        <v>0</v>
      </c>
      <c r="FS76">
        <v>0</v>
      </c>
      <c r="FX76">
        <v>128</v>
      </c>
      <c r="FY76">
        <v>83</v>
      </c>
      <c r="GD76">
        <v>1</v>
      </c>
      <c r="GF76">
        <v>66332933</v>
      </c>
      <c r="GG76">
        <v>2</v>
      </c>
      <c r="GH76">
        <v>1</v>
      </c>
      <c r="GI76">
        <v>-2</v>
      </c>
      <c r="GJ76">
        <v>0</v>
      </c>
      <c r="GK76">
        <v>0</v>
      </c>
      <c r="GL76">
        <f t="shared" si="88"/>
        <v>0</v>
      </c>
      <c r="GM76">
        <f t="shared" si="89"/>
        <v>169.31</v>
      </c>
      <c r="GN76">
        <f t="shared" si="90"/>
        <v>169.31</v>
      </c>
      <c r="GO76">
        <f t="shared" si="91"/>
        <v>0</v>
      </c>
      <c r="GP76">
        <f t="shared" si="92"/>
        <v>0</v>
      </c>
      <c r="GR76">
        <v>0</v>
      </c>
      <c r="GS76">
        <v>3</v>
      </c>
      <c r="GT76">
        <v>0</v>
      </c>
      <c r="GV76">
        <f t="shared" si="93"/>
        <v>0</v>
      </c>
      <c r="GW76">
        <v>1</v>
      </c>
      <c r="GX76">
        <f t="shared" si="94"/>
        <v>0</v>
      </c>
      <c r="HA76">
        <v>0</v>
      </c>
      <c r="HB76">
        <v>0</v>
      </c>
      <c r="HC76">
        <f t="shared" si="95"/>
        <v>0</v>
      </c>
      <c r="IK76">
        <v>0</v>
      </c>
    </row>
    <row r="77" spans="1:245">
      <c r="A77">
        <v>17</v>
      </c>
      <c r="B77">
        <v>1</v>
      </c>
      <c r="C77">
        <f ca="1">ROW(SmtRes!A252)</f>
        <v>252</v>
      </c>
      <c r="D77">
        <f ca="1">ROW(EtalonRes!A258)</f>
        <v>258</v>
      </c>
      <c r="E77" t="s">
        <v>206</v>
      </c>
      <c r="F77" t="s">
        <v>207</v>
      </c>
      <c r="G77" t="s">
        <v>208</v>
      </c>
      <c r="H77" t="s">
        <v>209</v>
      </c>
      <c r="I77">
        <v>1</v>
      </c>
      <c r="J77">
        <v>0</v>
      </c>
      <c r="O77">
        <f t="shared" si="56"/>
        <v>1815.03</v>
      </c>
      <c r="P77">
        <f t="shared" si="57"/>
        <v>0</v>
      </c>
      <c r="Q77">
        <f t="shared" si="58"/>
        <v>45.79</v>
      </c>
      <c r="R77">
        <f t="shared" si="59"/>
        <v>9.14</v>
      </c>
      <c r="S77">
        <f t="shared" si="60"/>
        <v>1769.24</v>
      </c>
      <c r="T77">
        <f t="shared" si="61"/>
        <v>0</v>
      </c>
      <c r="U77">
        <f t="shared" si="62"/>
        <v>5.6680000000000001</v>
      </c>
      <c r="V77">
        <f t="shared" si="63"/>
        <v>2.0000000000000004E-2</v>
      </c>
      <c r="W77">
        <f t="shared" si="64"/>
        <v>0</v>
      </c>
      <c r="X77">
        <f t="shared" si="65"/>
        <v>2276.33</v>
      </c>
      <c r="Y77">
        <f t="shared" si="66"/>
        <v>1476.06</v>
      </c>
      <c r="AA77">
        <v>991676013</v>
      </c>
      <c r="AB77">
        <f t="shared" si="67"/>
        <v>57.628</v>
      </c>
      <c r="AC77">
        <f>ROUND(((ES77*0)),6)</f>
        <v>0</v>
      </c>
      <c r="AD77">
        <f>ROUND(((((ET77*0.4))-((EU77*0.4)))+AE77),6)</f>
        <v>4.9720000000000004</v>
      </c>
      <c r="AE77">
        <f>ROUND(((EU77*0.4)),6)</f>
        <v>0.27200000000000002</v>
      </c>
      <c r="AF77">
        <f>ROUND(((EV77*0.4)),6)</f>
        <v>52.655999999999999</v>
      </c>
      <c r="AG77">
        <f t="shared" si="72"/>
        <v>0</v>
      </c>
      <c r="AH77">
        <f>((EW77*0.4))</f>
        <v>5.6680000000000001</v>
      </c>
      <c r="AI77">
        <f>((EX77*0.4))</f>
        <v>2.0000000000000004E-2</v>
      </c>
      <c r="AJ77">
        <f t="shared" si="75"/>
        <v>0</v>
      </c>
      <c r="AK77">
        <v>2703</v>
      </c>
      <c r="AL77">
        <v>2558.9299999999998</v>
      </c>
      <c r="AM77">
        <v>12.43</v>
      </c>
      <c r="AN77">
        <v>0.68</v>
      </c>
      <c r="AO77">
        <v>131.63999999999999</v>
      </c>
      <c r="AP77">
        <v>0</v>
      </c>
      <c r="AQ77">
        <v>14.17</v>
      </c>
      <c r="AR77">
        <v>0.05</v>
      </c>
      <c r="AS77">
        <v>0</v>
      </c>
      <c r="AT77">
        <v>128</v>
      </c>
      <c r="AU77">
        <v>83</v>
      </c>
      <c r="AV77">
        <v>1</v>
      </c>
      <c r="AW77">
        <v>1</v>
      </c>
      <c r="AZ77">
        <v>1</v>
      </c>
      <c r="BA77">
        <v>33.6</v>
      </c>
      <c r="BB77">
        <v>9.2100000000000009</v>
      </c>
      <c r="BC77">
        <v>4.01</v>
      </c>
      <c r="BH77">
        <v>0</v>
      </c>
      <c r="BI77">
        <v>1</v>
      </c>
      <c r="BJ77" t="s">
        <v>210</v>
      </c>
      <c r="BM77">
        <v>18001</v>
      </c>
      <c r="BN77">
        <v>0</v>
      </c>
      <c r="BO77" t="s">
        <v>207</v>
      </c>
      <c r="BP77">
        <v>1</v>
      </c>
      <c r="BQ77">
        <v>2</v>
      </c>
      <c r="BR77">
        <v>0</v>
      </c>
      <c r="BS77">
        <v>33.6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128</v>
      </c>
      <c r="CA77">
        <v>83</v>
      </c>
      <c r="CE77">
        <v>0</v>
      </c>
      <c r="CF77">
        <v>0</v>
      </c>
      <c r="CG77">
        <v>0</v>
      </c>
      <c r="CM77">
        <v>0</v>
      </c>
      <c r="CN77" t="s">
        <v>211</v>
      </c>
      <c r="CO77">
        <v>0</v>
      </c>
      <c r="CP77">
        <f t="shared" si="76"/>
        <v>1815.03</v>
      </c>
      <c r="CQ77">
        <f t="shared" si="77"/>
        <v>0</v>
      </c>
      <c r="CR77">
        <f t="shared" si="78"/>
        <v>45.792120000000011</v>
      </c>
      <c r="CS77">
        <f t="shared" si="79"/>
        <v>9.1392000000000007</v>
      </c>
      <c r="CT77">
        <f t="shared" si="80"/>
        <v>1769.2416000000001</v>
      </c>
      <c r="CU77">
        <f t="shared" si="81"/>
        <v>0</v>
      </c>
      <c r="CV77">
        <f t="shared" si="82"/>
        <v>5.6680000000000001</v>
      </c>
      <c r="CW77">
        <f t="shared" si="83"/>
        <v>2.0000000000000004E-2</v>
      </c>
      <c r="CX77">
        <f t="shared" si="84"/>
        <v>0</v>
      </c>
      <c r="CY77">
        <f t="shared" si="85"/>
        <v>2276.3263999999999</v>
      </c>
      <c r="CZ77">
        <f t="shared" si="86"/>
        <v>1476.0554000000002</v>
      </c>
      <c r="DD77" t="s">
        <v>212</v>
      </c>
      <c r="DE77" t="s">
        <v>213</v>
      </c>
      <c r="DF77" t="s">
        <v>213</v>
      </c>
      <c r="DG77" t="s">
        <v>213</v>
      </c>
      <c r="DI77" t="s">
        <v>213</v>
      </c>
      <c r="DJ77" t="s">
        <v>213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209</v>
      </c>
      <c r="DW77" t="s">
        <v>209</v>
      </c>
      <c r="DX77">
        <v>1</v>
      </c>
      <c r="EE77">
        <v>958035612</v>
      </c>
      <c r="EF77">
        <v>2</v>
      </c>
      <c r="EG77" t="s">
        <v>99</v>
      </c>
      <c r="EH77">
        <v>0</v>
      </c>
      <c r="EJ77">
        <v>1</v>
      </c>
      <c r="EK77">
        <v>18001</v>
      </c>
      <c r="EL77" t="s">
        <v>193</v>
      </c>
      <c r="EM77" t="s">
        <v>194</v>
      </c>
      <c r="EO77" t="s">
        <v>214</v>
      </c>
      <c r="EQ77">
        <v>0</v>
      </c>
      <c r="ER77">
        <v>2703</v>
      </c>
      <c r="ES77">
        <v>2558.9299999999998</v>
      </c>
      <c r="ET77">
        <v>12.43</v>
      </c>
      <c r="EU77">
        <v>0.68</v>
      </c>
      <c r="EV77">
        <v>131.63999999999999</v>
      </c>
      <c r="EW77">
        <v>14.17</v>
      </c>
      <c r="EX77">
        <v>0.05</v>
      </c>
      <c r="EY77">
        <v>0</v>
      </c>
      <c r="FQ77">
        <v>0</v>
      </c>
      <c r="FR77">
        <f t="shared" si="87"/>
        <v>0</v>
      </c>
      <c r="FS77">
        <v>0</v>
      </c>
      <c r="FX77">
        <v>128</v>
      </c>
      <c r="FY77">
        <v>83</v>
      </c>
      <c r="GD77">
        <v>1</v>
      </c>
      <c r="GF77">
        <v>66332933</v>
      </c>
      <c r="GG77">
        <v>2</v>
      </c>
      <c r="GH77">
        <v>1</v>
      </c>
      <c r="GI77">
        <v>2</v>
      </c>
      <c r="GJ77">
        <v>0</v>
      </c>
      <c r="GK77">
        <v>0</v>
      </c>
      <c r="GL77">
        <f t="shared" si="88"/>
        <v>0</v>
      </c>
      <c r="GM77">
        <f t="shared" si="89"/>
        <v>5567.42</v>
      </c>
      <c r="GN77">
        <f t="shared" si="90"/>
        <v>5567.42</v>
      </c>
      <c r="GO77">
        <f t="shared" si="91"/>
        <v>0</v>
      </c>
      <c r="GP77">
        <f t="shared" si="92"/>
        <v>0</v>
      </c>
      <c r="GR77">
        <v>0</v>
      </c>
      <c r="GS77">
        <v>3</v>
      </c>
      <c r="GT77">
        <v>0</v>
      </c>
      <c r="GV77">
        <f t="shared" si="93"/>
        <v>0</v>
      </c>
      <c r="GW77">
        <v>1</v>
      </c>
      <c r="GX77">
        <f t="shared" si="94"/>
        <v>0</v>
      </c>
      <c r="HA77">
        <v>0</v>
      </c>
      <c r="HB77">
        <v>0</v>
      </c>
      <c r="HC77">
        <f t="shared" si="95"/>
        <v>0</v>
      </c>
      <c r="IK77">
        <v>0</v>
      </c>
    </row>
    <row r="78" spans="1:245">
      <c r="A78">
        <v>17</v>
      </c>
      <c r="B78">
        <v>1</v>
      </c>
      <c r="C78">
        <f ca="1">ROW(SmtRes!A266)</f>
        <v>266</v>
      </c>
      <c r="D78">
        <f ca="1">ROW(EtalonRes!A271)</f>
        <v>271</v>
      </c>
      <c r="E78" t="s">
        <v>215</v>
      </c>
      <c r="F78" t="s">
        <v>207</v>
      </c>
      <c r="G78" t="s">
        <v>216</v>
      </c>
      <c r="H78" t="s">
        <v>209</v>
      </c>
      <c r="I78">
        <v>1</v>
      </c>
      <c r="J78">
        <v>0</v>
      </c>
      <c r="O78">
        <f t="shared" si="56"/>
        <v>2725.86</v>
      </c>
      <c r="P78">
        <f t="shared" si="57"/>
        <v>2558.9299999999998</v>
      </c>
      <c r="Q78">
        <f t="shared" si="58"/>
        <v>15.54</v>
      </c>
      <c r="R78">
        <f t="shared" si="59"/>
        <v>0.85</v>
      </c>
      <c r="S78">
        <f t="shared" si="60"/>
        <v>151.38999999999999</v>
      </c>
      <c r="T78">
        <f t="shared" si="61"/>
        <v>0</v>
      </c>
      <c r="U78">
        <f t="shared" si="62"/>
        <v>16.295499999999997</v>
      </c>
      <c r="V78">
        <f t="shared" si="63"/>
        <v>6.25E-2</v>
      </c>
      <c r="W78">
        <f t="shared" si="64"/>
        <v>0</v>
      </c>
      <c r="X78">
        <f t="shared" si="65"/>
        <v>194.87</v>
      </c>
      <c r="Y78">
        <f t="shared" si="66"/>
        <v>126.36</v>
      </c>
      <c r="AA78">
        <v>991675999</v>
      </c>
      <c r="AB78">
        <f t="shared" si="67"/>
        <v>2725.8535000000002</v>
      </c>
      <c r="AC78">
        <f t="shared" ref="AC78:AC83" si="99">ROUND((ES78),6)</f>
        <v>2558.9299999999998</v>
      </c>
      <c r="AD78">
        <f>ROUND(((((ET78*1.25))-((EU78*1.25)))+AE78),6)</f>
        <v>15.5375</v>
      </c>
      <c r="AE78">
        <f>ROUND(((EU78*1.25)),6)</f>
        <v>0.85</v>
      </c>
      <c r="AF78">
        <f>ROUND(((EV78*1.15)),6)</f>
        <v>151.386</v>
      </c>
      <c r="AG78">
        <f t="shared" si="72"/>
        <v>0</v>
      </c>
      <c r="AH78">
        <f>((EW78*1.15))</f>
        <v>16.295499999999997</v>
      </c>
      <c r="AI78">
        <f>((EX78*1.25))</f>
        <v>6.25E-2</v>
      </c>
      <c r="AJ78">
        <f t="shared" si="75"/>
        <v>0</v>
      </c>
      <c r="AK78">
        <v>2703</v>
      </c>
      <c r="AL78">
        <v>2558.9299999999998</v>
      </c>
      <c r="AM78">
        <v>12.43</v>
      </c>
      <c r="AN78">
        <v>0.68</v>
      </c>
      <c r="AO78">
        <v>131.63999999999999</v>
      </c>
      <c r="AP78">
        <v>0</v>
      </c>
      <c r="AQ78">
        <v>14.17</v>
      </c>
      <c r="AR78">
        <v>0.05</v>
      </c>
      <c r="AS78">
        <v>0</v>
      </c>
      <c r="AT78">
        <v>128</v>
      </c>
      <c r="AU78">
        <v>83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1</v>
      </c>
      <c r="BJ78" t="s">
        <v>210</v>
      </c>
      <c r="BM78">
        <v>18001</v>
      </c>
      <c r="BN78">
        <v>0</v>
      </c>
      <c r="BP78">
        <v>0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128</v>
      </c>
      <c r="CA78">
        <v>83</v>
      </c>
      <c r="CE78">
        <v>0</v>
      </c>
      <c r="CF78">
        <v>0</v>
      </c>
      <c r="CG78">
        <v>0</v>
      </c>
      <c r="CM78">
        <v>0</v>
      </c>
      <c r="CN78" t="s">
        <v>96</v>
      </c>
      <c r="CO78">
        <v>0</v>
      </c>
      <c r="CP78">
        <f t="shared" si="76"/>
        <v>2725.8599999999997</v>
      </c>
      <c r="CQ78">
        <f t="shared" si="77"/>
        <v>2558.9299999999998</v>
      </c>
      <c r="CR78">
        <f t="shared" si="78"/>
        <v>15.5375</v>
      </c>
      <c r="CS78">
        <f t="shared" si="79"/>
        <v>0.85</v>
      </c>
      <c r="CT78">
        <f t="shared" si="80"/>
        <v>151.386</v>
      </c>
      <c r="CU78">
        <f t="shared" si="81"/>
        <v>0</v>
      </c>
      <c r="CV78">
        <f t="shared" si="82"/>
        <v>16.295499999999997</v>
      </c>
      <c r="CW78">
        <f t="shared" si="83"/>
        <v>6.25E-2</v>
      </c>
      <c r="CX78">
        <f t="shared" si="84"/>
        <v>0</v>
      </c>
      <c r="CY78">
        <f t="shared" si="85"/>
        <v>194.86719999999997</v>
      </c>
      <c r="CZ78">
        <f t="shared" si="86"/>
        <v>126.35919999999999</v>
      </c>
      <c r="DE78" t="s">
        <v>97</v>
      </c>
      <c r="DF78" t="s">
        <v>97</v>
      </c>
      <c r="DG78" t="s">
        <v>98</v>
      </c>
      <c r="DI78" t="s">
        <v>98</v>
      </c>
      <c r="DJ78" t="s">
        <v>97</v>
      </c>
      <c r="DN78">
        <v>0</v>
      </c>
      <c r="DO78">
        <v>0</v>
      </c>
      <c r="DP78">
        <v>1</v>
      </c>
      <c r="DQ78">
        <v>1</v>
      </c>
      <c r="DU78">
        <v>1013</v>
      </c>
      <c r="DV78" t="s">
        <v>209</v>
      </c>
      <c r="DW78" t="s">
        <v>209</v>
      </c>
      <c r="DX78">
        <v>1</v>
      </c>
      <c r="EE78">
        <v>958035612</v>
      </c>
      <c r="EF78">
        <v>2</v>
      </c>
      <c r="EG78" t="s">
        <v>99</v>
      </c>
      <c r="EH78">
        <v>0</v>
      </c>
      <c r="EJ78">
        <v>1</v>
      </c>
      <c r="EK78">
        <v>18001</v>
      </c>
      <c r="EL78" t="s">
        <v>193</v>
      </c>
      <c r="EM78" t="s">
        <v>194</v>
      </c>
      <c r="EO78" t="s">
        <v>102</v>
      </c>
      <c r="EQ78">
        <v>0</v>
      </c>
      <c r="ER78">
        <v>2703</v>
      </c>
      <c r="ES78">
        <v>2558.9299999999998</v>
      </c>
      <c r="ET78">
        <v>12.43</v>
      </c>
      <c r="EU78">
        <v>0.68</v>
      </c>
      <c r="EV78">
        <v>131.63999999999999</v>
      </c>
      <c r="EW78">
        <v>14.17</v>
      </c>
      <c r="EX78">
        <v>0.05</v>
      </c>
      <c r="EY78">
        <v>0</v>
      </c>
      <c r="FQ78">
        <v>0</v>
      </c>
      <c r="FR78">
        <f t="shared" si="87"/>
        <v>0</v>
      </c>
      <c r="FS78">
        <v>0</v>
      </c>
      <c r="FX78">
        <v>128</v>
      </c>
      <c r="FY78">
        <v>83</v>
      </c>
      <c r="GD78">
        <v>1</v>
      </c>
      <c r="GF78">
        <v>1347151084</v>
      </c>
      <c r="GG78">
        <v>2</v>
      </c>
      <c r="GH78">
        <v>1</v>
      </c>
      <c r="GI78">
        <v>-2</v>
      </c>
      <c r="GJ78">
        <v>0</v>
      </c>
      <c r="GK78">
        <v>0</v>
      </c>
      <c r="GL78">
        <f t="shared" si="88"/>
        <v>0</v>
      </c>
      <c r="GM78">
        <f t="shared" si="89"/>
        <v>3047.09</v>
      </c>
      <c r="GN78">
        <f t="shared" si="90"/>
        <v>3047.09</v>
      </c>
      <c r="GO78">
        <f t="shared" si="91"/>
        <v>0</v>
      </c>
      <c r="GP78">
        <f t="shared" si="92"/>
        <v>0</v>
      </c>
      <c r="GR78">
        <v>0</v>
      </c>
      <c r="GS78">
        <v>3</v>
      </c>
      <c r="GT78">
        <v>0</v>
      </c>
      <c r="GV78">
        <f t="shared" si="93"/>
        <v>0</v>
      </c>
      <c r="GW78">
        <v>1</v>
      </c>
      <c r="GX78">
        <f t="shared" si="94"/>
        <v>0</v>
      </c>
      <c r="HA78">
        <v>0</v>
      </c>
      <c r="HB78">
        <v>0</v>
      </c>
      <c r="HC78">
        <f t="shared" si="95"/>
        <v>0</v>
      </c>
      <c r="IK78">
        <v>0</v>
      </c>
    </row>
    <row r="79" spans="1:245">
      <c r="A79">
        <v>17</v>
      </c>
      <c r="B79">
        <v>1</v>
      </c>
      <c r="C79">
        <f ca="1">ROW(SmtRes!A280)</f>
        <v>280</v>
      </c>
      <c r="D79">
        <f ca="1">ROW(EtalonRes!A284)</f>
        <v>284</v>
      </c>
      <c r="E79" t="s">
        <v>215</v>
      </c>
      <c r="F79" t="s">
        <v>207</v>
      </c>
      <c r="G79" t="s">
        <v>216</v>
      </c>
      <c r="H79" t="s">
        <v>209</v>
      </c>
      <c r="I79">
        <v>1</v>
      </c>
      <c r="J79">
        <v>0</v>
      </c>
      <c r="O79">
        <f t="shared" si="56"/>
        <v>15490.98</v>
      </c>
      <c r="P79">
        <f t="shared" si="57"/>
        <v>10261.31</v>
      </c>
      <c r="Q79">
        <f t="shared" si="58"/>
        <v>143.1</v>
      </c>
      <c r="R79">
        <f t="shared" si="59"/>
        <v>28.56</v>
      </c>
      <c r="S79">
        <f t="shared" si="60"/>
        <v>5086.57</v>
      </c>
      <c r="T79">
        <f t="shared" si="61"/>
        <v>0</v>
      </c>
      <c r="U79">
        <f t="shared" si="62"/>
        <v>16.295499999999997</v>
      </c>
      <c r="V79">
        <f t="shared" si="63"/>
        <v>6.25E-2</v>
      </c>
      <c r="W79">
        <f t="shared" si="64"/>
        <v>0</v>
      </c>
      <c r="X79">
        <f t="shared" si="65"/>
        <v>6547.37</v>
      </c>
      <c r="Y79">
        <f t="shared" si="66"/>
        <v>4245.5600000000004</v>
      </c>
      <c r="AA79">
        <v>991676013</v>
      </c>
      <c r="AB79">
        <f t="shared" si="67"/>
        <v>2725.8535000000002</v>
      </c>
      <c r="AC79">
        <f t="shared" si="99"/>
        <v>2558.9299999999998</v>
      </c>
      <c r="AD79">
        <f>ROUND(((((ET79*1.25))-((EU79*1.25)))+AE79),6)</f>
        <v>15.5375</v>
      </c>
      <c r="AE79">
        <f>ROUND(((EU79*1.25)),6)</f>
        <v>0.85</v>
      </c>
      <c r="AF79">
        <f>ROUND(((EV79*1.15)),6)</f>
        <v>151.386</v>
      </c>
      <c r="AG79">
        <f t="shared" si="72"/>
        <v>0</v>
      </c>
      <c r="AH79">
        <f>((EW79*1.15))</f>
        <v>16.295499999999997</v>
      </c>
      <c r="AI79">
        <f>((EX79*1.25))</f>
        <v>6.25E-2</v>
      </c>
      <c r="AJ79">
        <f t="shared" si="75"/>
        <v>0</v>
      </c>
      <c r="AK79">
        <v>2703</v>
      </c>
      <c r="AL79">
        <v>2558.9299999999998</v>
      </c>
      <c r="AM79">
        <v>12.43</v>
      </c>
      <c r="AN79">
        <v>0.68</v>
      </c>
      <c r="AO79">
        <v>131.63999999999999</v>
      </c>
      <c r="AP79">
        <v>0</v>
      </c>
      <c r="AQ79">
        <v>14.17</v>
      </c>
      <c r="AR79">
        <v>0.05</v>
      </c>
      <c r="AS79">
        <v>0</v>
      </c>
      <c r="AT79">
        <v>128</v>
      </c>
      <c r="AU79">
        <v>83</v>
      </c>
      <c r="AV79">
        <v>1</v>
      </c>
      <c r="AW79">
        <v>1</v>
      </c>
      <c r="AZ79">
        <v>1</v>
      </c>
      <c r="BA79">
        <v>33.6</v>
      </c>
      <c r="BB79">
        <v>9.2100000000000009</v>
      </c>
      <c r="BC79">
        <v>4.01</v>
      </c>
      <c r="BH79">
        <v>0</v>
      </c>
      <c r="BI79">
        <v>1</v>
      </c>
      <c r="BJ79" t="s">
        <v>210</v>
      </c>
      <c r="BM79">
        <v>18001</v>
      </c>
      <c r="BN79">
        <v>0</v>
      </c>
      <c r="BO79" t="s">
        <v>207</v>
      </c>
      <c r="BP79">
        <v>1</v>
      </c>
      <c r="BQ79">
        <v>2</v>
      </c>
      <c r="BR79">
        <v>0</v>
      </c>
      <c r="BS79">
        <v>33.6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128</v>
      </c>
      <c r="CA79">
        <v>83</v>
      </c>
      <c r="CE79">
        <v>0</v>
      </c>
      <c r="CF79">
        <v>0</v>
      </c>
      <c r="CG79">
        <v>0</v>
      </c>
      <c r="CM79">
        <v>0</v>
      </c>
      <c r="CN79" t="s">
        <v>96</v>
      </c>
      <c r="CO79">
        <v>0</v>
      </c>
      <c r="CP79">
        <f t="shared" si="76"/>
        <v>15490.98</v>
      </c>
      <c r="CQ79">
        <f t="shared" si="77"/>
        <v>10261.309299999999</v>
      </c>
      <c r="CR79">
        <f t="shared" si="78"/>
        <v>143.10037500000001</v>
      </c>
      <c r="CS79">
        <f t="shared" si="79"/>
        <v>28.56</v>
      </c>
      <c r="CT79">
        <f t="shared" si="80"/>
        <v>5086.5695999999998</v>
      </c>
      <c r="CU79">
        <f t="shared" si="81"/>
        <v>0</v>
      </c>
      <c r="CV79">
        <f t="shared" si="82"/>
        <v>16.295499999999997</v>
      </c>
      <c r="CW79">
        <f t="shared" si="83"/>
        <v>6.25E-2</v>
      </c>
      <c r="CX79">
        <f t="shared" si="84"/>
        <v>0</v>
      </c>
      <c r="CY79">
        <f t="shared" si="85"/>
        <v>6547.3663999999999</v>
      </c>
      <c r="CZ79">
        <f t="shared" si="86"/>
        <v>4245.5579000000007</v>
      </c>
      <c r="DE79" t="s">
        <v>97</v>
      </c>
      <c r="DF79" t="s">
        <v>97</v>
      </c>
      <c r="DG79" t="s">
        <v>98</v>
      </c>
      <c r="DI79" t="s">
        <v>98</v>
      </c>
      <c r="DJ79" t="s">
        <v>97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209</v>
      </c>
      <c r="DW79" t="s">
        <v>209</v>
      </c>
      <c r="DX79">
        <v>1</v>
      </c>
      <c r="EE79">
        <v>958035612</v>
      </c>
      <c r="EF79">
        <v>2</v>
      </c>
      <c r="EG79" t="s">
        <v>99</v>
      </c>
      <c r="EH79">
        <v>0</v>
      </c>
      <c r="EJ79">
        <v>1</v>
      </c>
      <c r="EK79">
        <v>18001</v>
      </c>
      <c r="EL79" t="s">
        <v>193</v>
      </c>
      <c r="EM79" t="s">
        <v>194</v>
      </c>
      <c r="EO79" t="s">
        <v>102</v>
      </c>
      <c r="EQ79">
        <v>0</v>
      </c>
      <c r="ER79">
        <v>2703</v>
      </c>
      <c r="ES79">
        <v>2558.9299999999998</v>
      </c>
      <c r="ET79">
        <v>12.43</v>
      </c>
      <c r="EU79">
        <v>0.68</v>
      </c>
      <c r="EV79">
        <v>131.63999999999999</v>
      </c>
      <c r="EW79">
        <v>14.17</v>
      </c>
      <c r="EX79">
        <v>0.05</v>
      </c>
      <c r="EY79">
        <v>0</v>
      </c>
      <c r="FQ79">
        <v>0</v>
      </c>
      <c r="FR79">
        <f t="shared" si="87"/>
        <v>0</v>
      </c>
      <c r="FS79">
        <v>0</v>
      </c>
      <c r="FX79">
        <v>128</v>
      </c>
      <c r="FY79">
        <v>83</v>
      </c>
      <c r="GD79">
        <v>1</v>
      </c>
      <c r="GF79">
        <v>1347151084</v>
      </c>
      <c r="GG79">
        <v>2</v>
      </c>
      <c r="GH79">
        <v>1</v>
      </c>
      <c r="GI79">
        <v>2</v>
      </c>
      <c r="GJ79">
        <v>0</v>
      </c>
      <c r="GK79">
        <v>0</v>
      </c>
      <c r="GL79">
        <f t="shared" si="88"/>
        <v>0</v>
      </c>
      <c r="GM79">
        <f t="shared" si="89"/>
        <v>26283.91</v>
      </c>
      <c r="GN79">
        <f t="shared" si="90"/>
        <v>26283.91</v>
      </c>
      <c r="GO79">
        <f t="shared" si="91"/>
        <v>0</v>
      </c>
      <c r="GP79">
        <f t="shared" si="92"/>
        <v>0</v>
      </c>
      <c r="GR79">
        <v>0</v>
      </c>
      <c r="GS79">
        <v>3</v>
      </c>
      <c r="GT79">
        <v>0</v>
      </c>
      <c r="GV79">
        <f t="shared" si="93"/>
        <v>0</v>
      </c>
      <c r="GW79">
        <v>1</v>
      </c>
      <c r="GX79">
        <f t="shared" si="94"/>
        <v>0</v>
      </c>
      <c r="HA79">
        <v>0</v>
      </c>
      <c r="HB79">
        <v>0</v>
      </c>
      <c r="HC79">
        <f t="shared" si="95"/>
        <v>0</v>
      </c>
      <c r="IK79">
        <v>0</v>
      </c>
    </row>
    <row r="80" spans="1:245">
      <c r="A80">
        <v>18</v>
      </c>
      <c r="B80">
        <v>1</v>
      </c>
      <c r="C80">
        <v>262</v>
      </c>
      <c r="E80" t="s">
        <v>217</v>
      </c>
      <c r="F80" t="s">
        <v>218</v>
      </c>
      <c r="G80" t="s">
        <v>219</v>
      </c>
      <c r="H80" t="s">
        <v>220</v>
      </c>
      <c r="I80">
        <f>I78*J80</f>
        <v>-1</v>
      </c>
      <c r="J80">
        <v>-1</v>
      </c>
      <c r="O80">
        <f t="shared" si="56"/>
        <v>-2453.8000000000002</v>
      </c>
      <c r="P80">
        <f t="shared" si="57"/>
        <v>-2453.8000000000002</v>
      </c>
      <c r="Q80">
        <f t="shared" si="58"/>
        <v>0</v>
      </c>
      <c r="R80">
        <f t="shared" si="59"/>
        <v>0</v>
      </c>
      <c r="S80">
        <f t="shared" si="60"/>
        <v>0</v>
      </c>
      <c r="T80">
        <f t="shared" si="61"/>
        <v>0</v>
      </c>
      <c r="U80">
        <f t="shared" si="62"/>
        <v>0</v>
      </c>
      <c r="V80">
        <f t="shared" si="63"/>
        <v>0</v>
      </c>
      <c r="W80">
        <f t="shared" si="64"/>
        <v>0</v>
      </c>
      <c r="X80">
        <f t="shared" si="65"/>
        <v>0</v>
      </c>
      <c r="Y80">
        <f t="shared" si="66"/>
        <v>0</v>
      </c>
      <c r="AA80">
        <v>991675999</v>
      </c>
      <c r="AB80">
        <f t="shared" si="67"/>
        <v>2453.8000000000002</v>
      </c>
      <c r="AC80">
        <f t="shared" si="99"/>
        <v>2453.8000000000002</v>
      </c>
      <c r="AD80">
        <f>ROUND((((ET80)-(EU80))+AE80),6)</f>
        <v>0</v>
      </c>
      <c r="AE80">
        <f t="shared" ref="AE80:AF83" si="100">ROUND((EU80),6)</f>
        <v>0</v>
      </c>
      <c r="AF80">
        <f t="shared" si="100"/>
        <v>0</v>
      </c>
      <c r="AG80">
        <f t="shared" si="72"/>
        <v>0</v>
      </c>
      <c r="AH80">
        <f t="shared" ref="AH80:AI83" si="101">(EW80)</f>
        <v>0</v>
      </c>
      <c r="AI80">
        <f t="shared" si="101"/>
        <v>0</v>
      </c>
      <c r="AJ80">
        <f t="shared" si="75"/>
        <v>0</v>
      </c>
      <c r="AK80">
        <v>2453.8000000000002</v>
      </c>
      <c r="AL80">
        <v>2453.8000000000002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128</v>
      </c>
      <c r="AU80">
        <v>83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1</v>
      </c>
      <c r="BJ80" t="s">
        <v>221</v>
      </c>
      <c r="BM80">
        <v>18001</v>
      </c>
      <c r="BN80">
        <v>0</v>
      </c>
      <c r="BP80">
        <v>0</v>
      </c>
      <c r="BQ80">
        <v>2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128</v>
      </c>
      <c r="CA80">
        <v>83</v>
      </c>
      <c r="CE80">
        <v>0</v>
      </c>
      <c r="CF80">
        <v>0</v>
      </c>
      <c r="CG80">
        <v>0</v>
      </c>
      <c r="CM80">
        <v>0</v>
      </c>
      <c r="CO80">
        <v>0</v>
      </c>
      <c r="CP80">
        <f t="shared" si="76"/>
        <v>-2453.8000000000002</v>
      </c>
      <c r="CQ80">
        <f t="shared" si="77"/>
        <v>2453.8000000000002</v>
      </c>
      <c r="CR80">
        <f t="shared" si="78"/>
        <v>0</v>
      </c>
      <c r="CS80">
        <f t="shared" si="79"/>
        <v>0</v>
      </c>
      <c r="CT80">
        <f t="shared" si="80"/>
        <v>0</v>
      </c>
      <c r="CU80">
        <f t="shared" si="81"/>
        <v>0</v>
      </c>
      <c r="CV80">
        <f t="shared" si="82"/>
        <v>0</v>
      </c>
      <c r="CW80">
        <f t="shared" si="83"/>
        <v>0</v>
      </c>
      <c r="CX80">
        <f t="shared" si="84"/>
        <v>0</v>
      </c>
      <c r="CY80">
        <f t="shared" si="85"/>
        <v>0</v>
      </c>
      <c r="CZ80">
        <f t="shared" si="86"/>
        <v>0</v>
      </c>
      <c r="DN80">
        <v>0</v>
      </c>
      <c r="DO80">
        <v>0</v>
      </c>
      <c r="DP80">
        <v>1</v>
      </c>
      <c r="DQ80">
        <v>1</v>
      </c>
      <c r="DU80">
        <v>1013</v>
      </c>
      <c r="DV80" t="s">
        <v>220</v>
      </c>
      <c r="DW80" t="s">
        <v>220</v>
      </c>
      <c r="DX80">
        <v>1</v>
      </c>
      <c r="EE80">
        <v>958035612</v>
      </c>
      <c r="EF80">
        <v>2</v>
      </c>
      <c r="EG80" t="s">
        <v>99</v>
      </c>
      <c r="EH80">
        <v>0</v>
      </c>
      <c r="EJ80">
        <v>1</v>
      </c>
      <c r="EK80">
        <v>18001</v>
      </c>
      <c r="EL80" t="s">
        <v>193</v>
      </c>
      <c r="EM80" t="s">
        <v>194</v>
      </c>
      <c r="EQ80">
        <v>0</v>
      </c>
      <c r="ER80">
        <v>2453.8000000000002</v>
      </c>
      <c r="ES80">
        <v>2453.8000000000002</v>
      </c>
      <c r="ET80">
        <v>0</v>
      </c>
      <c r="EU80">
        <v>0</v>
      </c>
      <c r="EV80">
        <v>0</v>
      </c>
      <c r="EW80">
        <v>0</v>
      </c>
      <c r="EX80">
        <v>0</v>
      </c>
      <c r="FQ80">
        <v>0</v>
      </c>
      <c r="FR80">
        <f t="shared" si="87"/>
        <v>0</v>
      </c>
      <c r="FS80">
        <v>0</v>
      </c>
      <c r="FX80">
        <v>128</v>
      </c>
      <c r="FY80">
        <v>83</v>
      </c>
      <c r="GD80">
        <v>1</v>
      </c>
      <c r="GF80">
        <v>-1603655374</v>
      </c>
      <c r="GG80">
        <v>2</v>
      </c>
      <c r="GH80">
        <v>1</v>
      </c>
      <c r="GI80">
        <v>-2</v>
      </c>
      <c r="GJ80">
        <v>0</v>
      </c>
      <c r="GK80">
        <v>0</v>
      </c>
      <c r="GL80">
        <f t="shared" si="88"/>
        <v>0</v>
      </c>
      <c r="GM80">
        <f t="shared" si="89"/>
        <v>-2453.8000000000002</v>
      </c>
      <c r="GN80">
        <f t="shared" si="90"/>
        <v>-2453.8000000000002</v>
      </c>
      <c r="GO80">
        <f t="shared" si="91"/>
        <v>0</v>
      </c>
      <c r="GP80">
        <f t="shared" si="92"/>
        <v>0</v>
      </c>
      <c r="GR80">
        <v>0</v>
      </c>
      <c r="GS80">
        <v>3</v>
      </c>
      <c r="GT80">
        <v>0</v>
      </c>
      <c r="GV80">
        <f t="shared" si="93"/>
        <v>0</v>
      </c>
      <c r="GW80">
        <v>1</v>
      </c>
      <c r="GX80">
        <f t="shared" si="94"/>
        <v>0</v>
      </c>
      <c r="HA80">
        <v>0</v>
      </c>
      <c r="HB80">
        <v>0</v>
      </c>
      <c r="HC80">
        <f t="shared" si="95"/>
        <v>0</v>
      </c>
      <c r="IK80">
        <v>0</v>
      </c>
    </row>
    <row r="81" spans="1:245">
      <c r="A81">
        <v>18</v>
      </c>
      <c r="B81">
        <v>1</v>
      </c>
      <c r="C81">
        <v>276</v>
      </c>
      <c r="E81" t="s">
        <v>217</v>
      </c>
      <c r="F81" t="s">
        <v>218</v>
      </c>
      <c r="G81" t="s">
        <v>219</v>
      </c>
      <c r="H81" t="s">
        <v>220</v>
      </c>
      <c r="I81">
        <f>I79*J81</f>
        <v>-1</v>
      </c>
      <c r="J81">
        <v>-1</v>
      </c>
      <c r="O81">
        <f t="shared" si="56"/>
        <v>-9545.2800000000007</v>
      </c>
      <c r="P81">
        <f t="shared" si="57"/>
        <v>-9545.2800000000007</v>
      </c>
      <c r="Q81">
        <f t="shared" si="58"/>
        <v>0</v>
      </c>
      <c r="R81">
        <f t="shared" si="59"/>
        <v>0</v>
      </c>
      <c r="S81">
        <f t="shared" si="60"/>
        <v>0</v>
      </c>
      <c r="T81">
        <f t="shared" si="61"/>
        <v>0</v>
      </c>
      <c r="U81">
        <f t="shared" si="62"/>
        <v>0</v>
      </c>
      <c r="V81">
        <f t="shared" si="63"/>
        <v>0</v>
      </c>
      <c r="W81">
        <f t="shared" si="64"/>
        <v>0</v>
      </c>
      <c r="X81">
        <f t="shared" si="65"/>
        <v>0</v>
      </c>
      <c r="Y81">
        <f t="shared" si="66"/>
        <v>0</v>
      </c>
      <c r="AA81">
        <v>991676013</v>
      </c>
      <c r="AB81">
        <f t="shared" si="67"/>
        <v>2453.8000000000002</v>
      </c>
      <c r="AC81">
        <f t="shared" si="99"/>
        <v>2453.8000000000002</v>
      </c>
      <c r="AD81">
        <f>ROUND((((ET81)-(EU81))+AE81),6)</f>
        <v>0</v>
      </c>
      <c r="AE81">
        <f t="shared" si="100"/>
        <v>0</v>
      </c>
      <c r="AF81">
        <f t="shared" si="100"/>
        <v>0</v>
      </c>
      <c r="AG81">
        <f t="shared" si="72"/>
        <v>0</v>
      </c>
      <c r="AH81">
        <f t="shared" si="101"/>
        <v>0</v>
      </c>
      <c r="AI81">
        <f t="shared" si="101"/>
        <v>0</v>
      </c>
      <c r="AJ81">
        <f t="shared" si="75"/>
        <v>0</v>
      </c>
      <c r="AK81">
        <v>2453.8000000000002</v>
      </c>
      <c r="AL81">
        <v>2453.8000000000002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128</v>
      </c>
      <c r="AU81">
        <v>83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3.89</v>
      </c>
      <c r="BH81">
        <v>3</v>
      </c>
      <c r="BI81">
        <v>1</v>
      </c>
      <c r="BJ81" t="s">
        <v>221</v>
      </c>
      <c r="BM81">
        <v>18001</v>
      </c>
      <c r="BN81">
        <v>0</v>
      </c>
      <c r="BO81" t="s">
        <v>218</v>
      </c>
      <c r="BP81">
        <v>1</v>
      </c>
      <c r="BQ81">
        <v>2</v>
      </c>
      <c r="BR81">
        <v>1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128</v>
      </c>
      <c r="CA81">
        <v>83</v>
      </c>
      <c r="CE81">
        <v>0</v>
      </c>
      <c r="CF81">
        <v>0</v>
      </c>
      <c r="CG81">
        <v>0</v>
      </c>
      <c r="CM81">
        <v>0</v>
      </c>
      <c r="CO81">
        <v>0</v>
      </c>
      <c r="CP81">
        <f t="shared" si="76"/>
        <v>-9545.2800000000007</v>
      </c>
      <c r="CQ81">
        <f t="shared" si="77"/>
        <v>9545.2820000000011</v>
      </c>
      <c r="CR81">
        <f t="shared" si="78"/>
        <v>0</v>
      </c>
      <c r="CS81">
        <f t="shared" si="79"/>
        <v>0</v>
      </c>
      <c r="CT81">
        <f t="shared" si="80"/>
        <v>0</v>
      </c>
      <c r="CU81">
        <f t="shared" si="81"/>
        <v>0</v>
      </c>
      <c r="CV81">
        <f t="shared" si="82"/>
        <v>0</v>
      </c>
      <c r="CW81">
        <f t="shared" si="83"/>
        <v>0</v>
      </c>
      <c r="CX81">
        <f t="shared" si="84"/>
        <v>0</v>
      </c>
      <c r="CY81">
        <f t="shared" si="85"/>
        <v>0</v>
      </c>
      <c r="CZ81">
        <f t="shared" si="86"/>
        <v>0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220</v>
      </c>
      <c r="DW81" t="s">
        <v>220</v>
      </c>
      <c r="DX81">
        <v>1</v>
      </c>
      <c r="EE81">
        <v>958035612</v>
      </c>
      <c r="EF81">
        <v>2</v>
      </c>
      <c r="EG81" t="s">
        <v>99</v>
      </c>
      <c r="EH81">
        <v>0</v>
      </c>
      <c r="EJ81">
        <v>1</v>
      </c>
      <c r="EK81">
        <v>18001</v>
      </c>
      <c r="EL81" t="s">
        <v>193</v>
      </c>
      <c r="EM81" t="s">
        <v>194</v>
      </c>
      <c r="EQ81">
        <v>0</v>
      </c>
      <c r="ER81">
        <v>2453.8000000000002</v>
      </c>
      <c r="ES81">
        <v>2453.8000000000002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7"/>
        <v>0</v>
      </c>
      <c r="FS81">
        <v>0</v>
      </c>
      <c r="FX81">
        <v>128</v>
      </c>
      <c r="FY81">
        <v>83</v>
      </c>
      <c r="GD81">
        <v>1</v>
      </c>
      <c r="GF81">
        <v>-1603655374</v>
      </c>
      <c r="GG81">
        <v>2</v>
      </c>
      <c r="GH81">
        <v>1</v>
      </c>
      <c r="GI81">
        <v>2</v>
      </c>
      <c r="GJ81">
        <v>0</v>
      </c>
      <c r="GK81">
        <v>0</v>
      </c>
      <c r="GL81">
        <f t="shared" si="88"/>
        <v>0</v>
      </c>
      <c r="GM81">
        <f t="shared" si="89"/>
        <v>-9545.2800000000007</v>
      </c>
      <c r="GN81">
        <f t="shared" si="90"/>
        <v>-9545.2800000000007</v>
      </c>
      <c r="GO81">
        <f t="shared" si="91"/>
        <v>0</v>
      </c>
      <c r="GP81">
        <f t="shared" si="92"/>
        <v>0</v>
      </c>
      <c r="GR81">
        <v>0</v>
      </c>
      <c r="GS81">
        <v>3</v>
      </c>
      <c r="GT81">
        <v>0</v>
      </c>
      <c r="GV81">
        <f t="shared" si="93"/>
        <v>0</v>
      </c>
      <c r="GW81">
        <v>1</v>
      </c>
      <c r="GX81">
        <f t="shared" si="94"/>
        <v>0</v>
      </c>
      <c r="HA81">
        <v>0</v>
      </c>
      <c r="HB81">
        <v>0</v>
      </c>
      <c r="HC81">
        <f t="shared" si="95"/>
        <v>0</v>
      </c>
      <c r="IK81">
        <v>0</v>
      </c>
    </row>
    <row r="82" spans="1:245">
      <c r="A82">
        <v>18</v>
      </c>
      <c r="B82">
        <v>1</v>
      </c>
      <c r="C82">
        <v>266</v>
      </c>
      <c r="E82" t="s">
        <v>222</v>
      </c>
      <c r="F82" t="s">
        <v>109</v>
      </c>
      <c r="G82" t="s">
        <v>223</v>
      </c>
      <c r="H82" t="s">
        <v>144</v>
      </c>
      <c r="I82">
        <f>I78*J82</f>
        <v>1</v>
      </c>
      <c r="J82">
        <v>1</v>
      </c>
      <c r="O82">
        <f t="shared" si="56"/>
        <v>190276.67</v>
      </c>
      <c r="P82">
        <f t="shared" si="57"/>
        <v>190276.67</v>
      </c>
      <c r="Q82">
        <f t="shared" si="58"/>
        <v>0</v>
      </c>
      <c r="R82">
        <f t="shared" si="59"/>
        <v>0</v>
      </c>
      <c r="S82">
        <f t="shared" si="60"/>
        <v>0</v>
      </c>
      <c r="T82">
        <f t="shared" si="61"/>
        <v>0</v>
      </c>
      <c r="U82">
        <f t="shared" si="62"/>
        <v>0</v>
      </c>
      <c r="V82">
        <f t="shared" si="63"/>
        <v>0</v>
      </c>
      <c r="W82">
        <f t="shared" si="64"/>
        <v>0</v>
      </c>
      <c r="X82">
        <f t="shared" si="65"/>
        <v>0</v>
      </c>
      <c r="Y82">
        <f t="shared" si="66"/>
        <v>0</v>
      </c>
      <c r="AA82">
        <v>991675999</v>
      </c>
      <c r="AB82">
        <f t="shared" si="67"/>
        <v>190276.67</v>
      </c>
      <c r="AC82">
        <f t="shared" si="99"/>
        <v>190276.67</v>
      </c>
      <c r="AD82">
        <f>ROUND((((ET82)-(EU82))+AE82),6)</f>
        <v>0</v>
      </c>
      <c r="AE82">
        <f t="shared" si="100"/>
        <v>0</v>
      </c>
      <c r="AF82">
        <f t="shared" si="100"/>
        <v>0</v>
      </c>
      <c r="AG82">
        <f t="shared" si="72"/>
        <v>0</v>
      </c>
      <c r="AH82">
        <f t="shared" si="101"/>
        <v>0</v>
      </c>
      <c r="AI82">
        <f t="shared" si="101"/>
        <v>0</v>
      </c>
      <c r="AJ82">
        <f t="shared" si="75"/>
        <v>0</v>
      </c>
      <c r="AK82">
        <v>190276.67</v>
      </c>
      <c r="AL82">
        <v>190276.67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128</v>
      </c>
      <c r="AU82">
        <v>83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H82">
        <v>3</v>
      </c>
      <c r="BI82">
        <v>1</v>
      </c>
      <c r="BM82">
        <v>18001</v>
      </c>
      <c r="BN82">
        <v>0</v>
      </c>
      <c r="BP82">
        <v>0</v>
      </c>
      <c r="BQ82">
        <v>2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128</v>
      </c>
      <c r="CA82">
        <v>83</v>
      </c>
      <c r="CE82">
        <v>0</v>
      </c>
      <c r="CF82">
        <v>0</v>
      </c>
      <c r="CG82">
        <v>0</v>
      </c>
      <c r="CM82">
        <v>0</v>
      </c>
      <c r="CO82">
        <v>0</v>
      </c>
      <c r="CP82">
        <f t="shared" si="76"/>
        <v>190276.67</v>
      </c>
      <c r="CQ82">
        <f t="shared" si="77"/>
        <v>190276.67</v>
      </c>
      <c r="CR82">
        <f t="shared" si="78"/>
        <v>0</v>
      </c>
      <c r="CS82">
        <f t="shared" si="79"/>
        <v>0</v>
      </c>
      <c r="CT82">
        <f t="shared" si="80"/>
        <v>0</v>
      </c>
      <c r="CU82">
        <f t="shared" si="81"/>
        <v>0</v>
      </c>
      <c r="CV82">
        <f t="shared" si="82"/>
        <v>0</v>
      </c>
      <c r="CW82">
        <f t="shared" si="83"/>
        <v>0</v>
      </c>
      <c r="CX82">
        <f t="shared" si="84"/>
        <v>0</v>
      </c>
      <c r="CY82">
        <f t="shared" si="85"/>
        <v>0</v>
      </c>
      <c r="CZ82">
        <f t="shared" si="86"/>
        <v>0</v>
      </c>
      <c r="DN82">
        <v>0</v>
      </c>
      <c r="DO82">
        <v>0</v>
      </c>
      <c r="DP82">
        <v>1</v>
      </c>
      <c r="DQ82">
        <v>1</v>
      </c>
      <c r="DU82">
        <v>1010</v>
      </c>
      <c r="DV82" t="s">
        <v>144</v>
      </c>
      <c r="DW82" t="s">
        <v>145</v>
      </c>
      <c r="DX82">
        <v>1</v>
      </c>
      <c r="EE82">
        <v>958035612</v>
      </c>
      <c r="EF82">
        <v>2</v>
      </c>
      <c r="EG82" t="s">
        <v>99</v>
      </c>
      <c r="EH82">
        <v>0</v>
      </c>
      <c r="EJ82">
        <v>1</v>
      </c>
      <c r="EK82">
        <v>18001</v>
      </c>
      <c r="EL82" t="s">
        <v>193</v>
      </c>
      <c r="EM82" t="s">
        <v>194</v>
      </c>
      <c r="EQ82">
        <v>0</v>
      </c>
      <c r="ER82">
        <v>0</v>
      </c>
      <c r="ES82">
        <v>190276.67</v>
      </c>
      <c r="ET82">
        <v>0</v>
      </c>
      <c r="EU82">
        <v>0</v>
      </c>
      <c r="EV82">
        <v>0</v>
      </c>
      <c r="EW82">
        <v>0</v>
      </c>
      <c r="EX82">
        <v>0</v>
      </c>
      <c r="FQ82">
        <v>0</v>
      </c>
      <c r="FR82">
        <f t="shared" si="87"/>
        <v>0</v>
      </c>
      <c r="FS82">
        <v>0</v>
      </c>
      <c r="FX82">
        <v>128</v>
      </c>
      <c r="FY82">
        <v>83</v>
      </c>
      <c r="GA82" t="s">
        <v>224</v>
      </c>
      <c r="GD82">
        <v>1</v>
      </c>
      <c r="GF82">
        <v>-348627191</v>
      </c>
      <c r="GG82">
        <v>2</v>
      </c>
      <c r="GH82">
        <v>4</v>
      </c>
      <c r="GI82">
        <v>-2</v>
      </c>
      <c r="GJ82">
        <v>0</v>
      </c>
      <c r="GK82">
        <v>0</v>
      </c>
      <c r="GL82">
        <f t="shared" si="88"/>
        <v>0</v>
      </c>
      <c r="GM82">
        <f t="shared" si="89"/>
        <v>190276.67</v>
      </c>
      <c r="GN82">
        <f t="shared" si="90"/>
        <v>190276.67</v>
      </c>
      <c r="GO82">
        <f t="shared" si="91"/>
        <v>0</v>
      </c>
      <c r="GP82">
        <f t="shared" si="92"/>
        <v>0</v>
      </c>
      <c r="GR82">
        <v>0</v>
      </c>
      <c r="GS82">
        <v>2</v>
      </c>
      <c r="GT82">
        <v>0</v>
      </c>
      <c r="GV82">
        <f t="shared" si="93"/>
        <v>0</v>
      </c>
      <c r="GW82">
        <v>1</v>
      </c>
      <c r="GX82">
        <f t="shared" si="94"/>
        <v>0</v>
      </c>
      <c r="HA82">
        <v>0</v>
      </c>
      <c r="HB82">
        <v>0</v>
      </c>
      <c r="HC82">
        <f t="shared" si="95"/>
        <v>0</v>
      </c>
      <c r="HE82" t="s">
        <v>112</v>
      </c>
      <c r="HF82" t="s">
        <v>112</v>
      </c>
      <c r="IK82">
        <v>0</v>
      </c>
    </row>
    <row r="83" spans="1:245">
      <c r="A83">
        <v>18</v>
      </c>
      <c r="B83">
        <v>1</v>
      </c>
      <c r="C83">
        <v>280</v>
      </c>
      <c r="E83" t="s">
        <v>222</v>
      </c>
      <c r="F83" t="s">
        <v>109</v>
      </c>
      <c r="G83" t="s">
        <v>223</v>
      </c>
      <c r="H83" t="s">
        <v>144</v>
      </c>
      <c r="I83">
        <f>I79*J83</f>
        <v>1</v>
      </c>
      <c r="J83">
        <v>1</v>
      </c>
      <c r="O83">
        <f t="shared" si="56"/>
        <v>190276.67</v>
      </c>
      <c r="P83">
        <f t="shared" si="57"/>
        <v>190276.67</v>
      </c>
      <c r="Q83">
        <f t="shared" si="58"/>
        <v>0</v>
      </c>
      <c r="R83">
        <f t="shared" si="59"/>
        <v>0</v>
      </c>
      <c r="S83">
        <f t="shared" si="60"/>
        <v>0</v>
      </c>
      <c r="T83">
        <f t="shared" si="61"/>
        <v>0</v>
      </c>
      <c r="U83">
        <f t="shared" si="62"/>
        <v>0</v>
      </c>
      <c r="V83">
        <f t="shared" si="63"/>
        <v>0</v>
      </c>
      <c r="W83">
        <f t="shared" si="64"/>
        <v>0</v>
      </c>
      <c r="X83">
        <f t="shared" si="65"/>
        <v>0</v>
      </c>
      <c r="Y83">
        <f t="shared" si="66"/>
        <v>0</v>
      </c>
      <c r="AA83">
        <v>991676013</v>
      </c>
      <c r="AB83">
        <f t="shared" si="67"/>
        <v>190276.67</v>
      </c>
      <c r="AC83">
        <f t="shared" si="99"/>
        <v>190276.67</v>
      </c>
      <c r="AD83">
        <f>ROUND((((ET83)-(EU83))+AE83),6)</f>
        <v>0</v>
      </c>
      <c r="AE83">
        <f t="shared" si="100"/>
        <v>0</v>
      </c>
      <c r="AF83">
        <f t="shared" si="100"/>
        <v>0</v>
      </c>
      <c r="AG83">
        <f t="shared" si="72"/>
        <v>0</v>
      </c>
      <c r="AH83">
        <f t="shared" si="101"/>
        <v>0</v>
      </c>
      <c r="AI83">
        <f t="shared" si="101"/>
        <v>0</v>
      </c>
      <c r="AJ83">
        <f t="shared" si="75"/>
        <v>0</v>
      </c>
      <c r="AK83">
        <v>190276.67</v>
      </c>
      <c r="AL83">
        <v>190276.67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128</v>
      </c>
      <c r="AU83">
        <v>83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1</v>
      </c>
      <c r="BM83">
        <v>18001</v>
      </c>
      <c r="BN83">
        <v>0</v>
      </c>
      <c r="BP83">
        <v>0</v>
      </c>
      <c r="BQ83">
        <v>2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128</v>
      </c>
      <c r="CA83">
        <v>83</v>
      </c>
      <c r="CE83">
        <v>0</v>
      </c>
      <c r="CF83">
        <v>0</v>
      </c>
      <c r="CG83">
        <v>0</v>
      </c>
      <c r="CM83">
        <v>0</v>
      </c>
      <c r="CO83">
        <v>0</v>
      </c>
      <c r="CP83">
        <f t="shared" si="76"/>
        <v>190276.67</v>
      </c>
      <c r="CQ83">
        <f t="shared" si="77"/>
        <v>190276.67</v>
      </c>
      <c r="CR83">
        <f t="shared" si="78"/>
        <v>0</v>
      </c>
      <c r="CS83">
        <f t="shared" si="79"/>
        <v>0</v>
      </c>
      <c r="CT83">
        <f t="shared" si="80"/>
        <v>0</v>
      </c>
      <c r="CU83">
        <f t="shared" si="81"/>
        <v>0</v>
      </c>
      <c r="CV83">
        <f t="shared" si="82"/>
        <v>0</v>
      </c>
      <c r="CW83">
        <f t="shared" si="83"/>
        <v>0</v>
      </c>
      <c r="CX83">
        <f t="shared" si="84"/>
        <v>0</v>
      </c>
      <c r="CY83">
        <f t="shared" si="85"/>
        <v>0</v>
      </c>
      <c r="CZ83">
        <f t="shared" si="86"/>
        <v>0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144</v>
      </c>
      <c r="DW83" t="s">
        <v>145</v>
      </c>
      <c r="DX83">
        <v>1</v>
      </c>
      <c r="EE83">
        <v>958035612</v>
      </c>
      <c r="EF83">
        <v>2</v>
      </c>
      <c r="EG83" t="s">
        <v>99</v>
      </c>
      <c r="EH83">
        <v>0</v>
      </c>
      <c r="EJ83">
        <v>1</v>
      </c>
      <c r="EK83">
        <v>18001</v>
      </c>
      <c r="EL83" t="s">
        <v>193</v>
      </c>
      <c r="EM83" t="s">
        <v>194</v>
      </c>
      <c r="EQ83">
        <v>0</v>
      </c>
      <c r="ER83">
        <v>190276.67</v>
      </c>
      <c r="ES83">
        <v>190276.67</v>
      </c>
      <c r="ET83">
        <v>0</v>
      </c>
      <c r="EU83">
        <v>0</v>
      </c>
      <c r="EV83">
        <v>0</v>
      </c>
      <c r="EW83">
        <v>0</v>
      </c>
      <c r="EX83">
        <v>0</v>
      </c>
      <c r="EZ83">
        <v>5</v>
      </c>
      <c r="FC83">
        <v>1</v>
      </c>
      <c r="FD83">
        <v>18</v>
      </c>
      <c r="FF83">
        <v>228332</v>
      </c>
      <c r="FQ83">
        <v>0</v>
      </c>
      <c r="FR83">
        <f t="shared" si="87"/>
        <v>0</v>
      </c>
      <c r="FS83">
        <v>0</v>
      </c>
      <c r="FX83">
        <v>128</v>
      </c>
      <c r="FY83">
        <v>83</v>
      </c>
      <c r="GA83" t="s">
        <v>224</v>
      </c>
      <c r="GD83">
        <v>1</v>
      </c>
      <c r="GF83">
        <v>-348627191</v>
      </c>
      <c r="GG83">
        <v>2</v>
      </c>
      <c r="GH83">
        <v>3</v>
      </c>
      <c r="GI83">
        <v>-2</v>
      </c>
      <c r="GJ83">
        <v>0</v>
      </c>
      <c r="GK83">
        <v>0</v>
      </c>
      <c r="GL83">
        <f t="shared" si="88"/>
        <v>0</v>
      </c>
      <c r="GM83">
        <f t="shared" si="89"/>
        <v>190276.67</v>
      </c>
      <c r="GN83">
        <f t="shared" si="90"/>
        <v>190276.67</v>
      </c>
      <c r="GO83">
        <f t="shared" si="91"/>
        <v>0</v>
      </c>
      <c r="GP83">
        <f t="shared" si="92"/>
        <v>0</v>
      </c>
      <c r="GR83">
        <v>1</v>
      </c>
      <c r="GS83">
        <v>1</v>
      </c>
      <c r="GT83">
        <v>0</v>
      </c>
      <c r="GV83">
        <f t="shared" si="93"/>
        <v>0</v>
      </c>
      <c r="GW83">
        <v>1</v>
      </c>
      <c r="GX83">
        <f t="shared" si="94"/>
        <v>0</v>
      </c>
      <c r="HA83">
        <v>0</v>
      </c>
      <c r="HB83">
        <v>0</v>
      </c>
      <c r="HC83">
        <f t="shared" si="95"/>
        <v>0</v>
      </c>
      <c r="HE83" t="s">
        <v>112</v>
      </c>
      <c r="HF83" t="s">
        <v>112</v>
      </c>
      <c r="IK83">
        <v>0</v>
      </c>
    </row>
    <row r="84" spans="1:245">
      <c r="A84">
        <v>17</v>
      </c>
      <c r="B84">
        <v>1</v>
      </c>
      <c r="C84">
        <f ca="1">ROW(SmtRes!A287)</f>
        <v>287</v>
      </c>
      <c r="D84">
        <f ca="1">ROW(EtalonRes!A292)</f>
        <v>292</v>
      </c>
      <c r="E84" t="s">
        <v>225</v>
      </c>
      <c r="F84" t="s">
        <v>226</v>
      </c>
      <c r="G84" t="s">
        <v>227</v>
      </c>
      <c r="H84" t="s">
        <v>176</v>
      </c>
      <c r="I84">
        <v>2</v>
      </c>
      <c r="J84">
        <v>0</v>
      </c>
      <c r="O84">
        <f t="shared" si="56"/>
        <v>14.32</v>
      </c>
      <c r="P84">
        <f t="shared" si="57"/>
        <v>0</v>
      </c>
      <c r="Q84">
        <f t="shared" si="58"/>
        <v>3.66</v>
      </c>
      <c r="R84">
        <f t="shared" si="59"/>
        <v>0</v>
      </c>
      <c r="S84">
        <f t="shared" si="60"/>
        <v>10.66</v>
      </c>
      <c r="T84">
        <f t="shared" si="61"/>
        <v>0</v>
      </c>
      <c r="U84">
        <f t="shared" si="62"/>
        <v>1.1759999999999999</v>
      </c>
      <c r="V84">
        <f t="shared" si="63"/>
        <v>0</v>
      </c>
      <c r="W84">
        <f t="shared" si="64"/>
        <v>0</v>
      </c>
      <c r="X84">
        <f t="shared" si="65"/>
        <v>13.64</v>
      </c>
      <c r="Y84">
        <f t="shared" si="66"/>
        <v>8.85</v>
      </c>
      <c r="AA84">
        <v>991675999</v>
      </c>
      <c r="AB84">
        <f t="shared" si="67"/>
        <v>7.1639999999999997</v>
      </c>
      <c r="AC84">
        <f>ROUND(((ES84*0)),6)</f>
        <v>0</v>
      </c>
      <c r="AD84">
        <f>ROUND(((((ET84*0.4))-((EU84*0.4)))+AE84),6)</f>
        <v>1.8320000000000001</v>
      </c>
      <c r="AE84">
        <f>ROUND(((EU84*0.4)),6)</f>
        <v>0</v>
      </c>
      <c r="AF84">
        <f>ROUND(((EV84*0.4)),6)</f>
        <v>5.3319999999999999</v>
      </c>
      <c r="AG84">
        <f t="shared" si="72"/>
        <v>0</v>
      </c>
      <c r="AH84">
        <f>((EW84*0.4))</f>
        <v>0.58799999999999997</v>
      </c>
      <c r="AI84">
        <f>((EX84*0.4))</f>
        <v>0</v>
      </c>
      <c r="AJ84">
        <f t="shared" si="75"/>
        <v>0</v>
      </c>
      <c r="AK84">
        <v>98.55</v>
      </c>
      <c r="AL84">
        <v>80.64</v>
      </c>
      <c r="AM84">
        <v>4.58</v>
      </c>
      <c r="AN84">
        <v>0</v>
      </c>
      <c r="AO84">
        <v>13.33</v>
      </c>
      <c r="AP84">
        <v>0</v>
      </c>
      <c r="AQ84">
        <v>1.47</v>
      </c>
      <c r="AR84">
        <v>0</v>
      </c>
      <c r="AS84">
        <v>0</v>
      </c>
      <c r="AT84">
        <v>128</v>
      </c>
      <c r="AU84">
        <v>83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</v>
      </c>
      <c r="BH84">
        <v>0</v>
      </c>
      <c r="BI84">
        <v>1</v>
      </c>
      <c r="BJ84" t="s">
        <v>228</v>
      </c>
      <c r="BM84">
        <v>16001</v>
      </c>
      <c r="BN84">
        <v>0</v>
      </c>
      <c r="BP84">
        <v>0</v>
      </c>
      <c r="BQ84">
        <v>2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128</v>
      </c>
      <c r="CA84">
        <v>83</v>
      </c>
      <c r="CE84">
        <v>0</v>
      </c>
      <c r="CF84">
        <v>0</v>
      </c>
      <c r="CG84">
        <v>0</v>
      </c>
      <c r="CM84">
        <v>0</v>
      </c>
      <c r="CN84" t="s">
        <v>211</v>
      </c>
      <c r="CO84">
        <v>0</v>
      </c>
      <c r="CP84">
        <f t="shared" si="76"/>
        <v>14.32</v>
      </c>
      <c r="CQ84">
        <f t="shared" si="77"/>
        <v>0</v>
      </c>
      <c r="CR84">
        <f t="shared" si="78"/>
        <v>1.8320000000000001</v>
      </c>
      <c r="CS84">
        <f t="shared" si="79"/>
        <v>0</v>
      </c>
      <c r="CT84">
        <f t="shared" si="80"/>
        <v>5.3319999999999999</v>
      </c>
      <c r="CU84">
        <f t="shared" si="81"/>
        <v>0</v>
      </c>
      <c r="CV84">
        <f t="shared" si="82"/>
        <v>0.58799999999999997</v>
      </c>
      <c r="CW84">
        <f t="shared" si="83"/>
        <v>0</v>
      </c>
      <c r="CX84">
        <f t="shared" si="84"/>
        <v>0</v>
      </c>
      <c r="CY84">
        <f t="shared" si="85"/>
        <v>13.6448</v>
      </c>
      <c r="CZ84">
        <f t="shared" si="86"/>
        <v>8.8477999999999994</v>
      </c>
      <c r="DD84" t="s">
        <v>212</v>
      </c>
      <c r="DE84" t="s">
        <v>213</v>
      </c>
      <c r="DF84" t="s">
        <v>213</v>
      </c>
      <c r="DG84" t="s">
        <v>213</v>
      </c>
      <c r="DI84" t="s">
        <v>213</v>
      </c>
      <c r="DJ84" t="s">
        <v>213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176</v>
      </c>
      <c r="DW84" t="s">
        <v>176</v>
      </c>
      <c r="DX84">
        <v>1</v>
      </c>
      <c r="EE84">
        <v>958035609</v>
      </c>
      <c r="EF84">
        <v>2</v>
      </c>
      <c r="EG84" t="s">
        <v>99</v>
      </c>
      <c r="EH84">
        <v>0</v>
      </c>
      <c r="EJ84">
        <v>1</v>
      </c>
      <c r="EK84">
        <v>16001</v>
      </c>
      <c r="EL84" t="s">
        <v>100</v>
      </c>
      <c r="EM84" t="s">
        <v>101</v>
      </c>
      <c r="EO84" t="s">
        <v>214</v>
      </c>
      <c r="EQ84">
        <v>0</v>
      </c>
      <c r="ER84">
        <v>98.55</v>
      </c>
      <c r="ES84">
        <v>80.64</v>
      </c>
      <c r="ET84">
        <v>4.58</v>
      </c>
      <c r="EU84">
        <v>0</v>
      </c>
      <c r="EV84">
        <v>13.33</v>
      </c>
      <c r="EW84">
        <v>1.47</v>
      </c>
      <c r="EX84">
        <v>0</v>
      </c>
      <c r="EY84">
        <v>0</v>
      </c>
      <c r="FQ84">
        <v>0</v>
      </c>
      <c r="FR84">
        <f t="shared" si="87"/>
        <v>0</v>
      </c>
      <c r="FS84">
        <v>0</v>
      </c>
      <c r="FX84">
        <v>128</v>
      </c>
      <c r="FY84">
        <v>83</v>
      </c>
      <c r="GD84">
        <v>1</v>
      </c>
      <c r="GF84">
        <v>-519140324</v>
      </c>
      <c r="GG84">
        <v>2</v>
      </c>
      <c r="GH84">
        <v>1</v>
      </c>
      <c r="GI84">
        <v>-2</v>
      </c>
      <c r="GJ84">
        <v>0</v>
      </c>
      <c r="GK84">
        <v>0</v>
      </c>
      <c r="GL84">
        <f t="shared" si="88"/>
        <v>0</v>
      </c>
      <c r="GM84">
        <f t="shared" si="89"/>
        <v>36.81</v>
      </c>
      <c r="GN84">
        <f t="shared" si="90"/>
        <v>36.81</v>
      </c>
      <c r="GO84">
        <f t="shared" si="91"/>
        <v>0</v>
      </c>
      <c r="GP84">
        <f t="shared" si="92"/>
        <v>0</v>
      </c>
      <c r="GR84">
        <v>0</v>
      </c>
      <c r="GS84">
        <v>3</v>
      </c>
      <c r="GT84">
        <v>0</v>
      </c>
      <c r="GV84">
        <f t="shared" si="93"/>
        <v>0</v>
      </c>
      <c r="GW84">
        <v>1</v>
      </c>
      <c r="GX84">
        <f t="shared" si="94"/>
        <v>0</v>
      </c>
      <c r="HA84">
        <v>0</v>
      </c>
      <c r="HB84">
        <v>0</v>
      </c>
      <c r="HC84">
        <f t="shared" si="95"/>
        <v>0</v>
      </c>
      <c r="IK84">
        <v>0</v>
      </c>
    </row>
    <row r="85" spans="1:245">
      <c r="A85">
        <v>17</v>
      </c>
      <c r="B85">
        <v>1</v>
      </c>
      <c r="C85">
        <f ca="1">ROW(SmtRes!A294)</f>
        <v>294</v>
      </c>
      <c r="D85">
        <f ca="1">ROW(EtalonRes!A300)</f>
        <v>300</v>
      </c>
      <c r="E85" t="s">
        <v>225</v>
      </c>
      <c r="F85" t="s">
        <v>226</v>
      </c>
      <c r="G85" t="s">
        <v>227</v>
      </c>
      <c r="H85" t="s">
        <v>176</v>
      </c>
      <c r="I85">
        <v>2</v>
      </c>
      <c r="J85">
        <v>0</v>
      </c>
      <c r="O85">
        <f t="shared" si="56"/>
        <v>390.11</v>
      </c>
      <c r="P85">
        <f t="shared" si="57"/>
        <v>0</v>
      </c>
      <c r="Q85">
        <f t="shared" si="58"/>
        <v>31.8</v>
      </c>
      <c r="R85">
        <f t="shared" si="59"/>
        <v>0</v>
      </c>
      <c r="S85">
        <f t="shared" si="60"/>
        <v>358.31</v>
      </c>
      <c r="T85">
        <f t="shared" si="61"/>
        <v>0</v>
      </c>
      <c r="U85">
        <f t="shared" si="62"/>
        <v>1.1759999999999999</v>
      </c>
      <c r="V85">
        <f t="shared" si="63"/>
        <v>0</v>
      </c>
      <c r="W85">
        <f t="shared" si="64"/>
        <v>0</v>
      </c>
      <c r="X85">
        <f t="shared" si="65"/>
        <v>458.64</v>
      </c>
      <c r="Y85">
        <f t="shared" si="66"/>
        <v>297.39999999999998</v>
      </c>
      <c r="AA85">
        <v>991676013</v>
      </c>
      <c r="AB85">
        <f t="shared" si="67"/>
        <v>7.1639999999999997</v>
      </c>
      <c r="AC85">
        <f>ROUND(((ES85*0)),6)</f>
        <v>0</v>
      </c>
      <c r="AD85">
        <f>ROUND(((((ET85*0.4))-((EU85*0.4)))+AE85),6)</f>
        <v>1.8320000000000001</v>
      </c>
      <c r="AE85">
        <f>ROUND(((EU85*0.4)),6)</f>
        <v>0</v>
      </c>
      <c r="AF85">
        <f>ROUND(((EV85*0.4)),6)</f>
        <v>5.3319999999999999</v>
      </c>
      <c r="AG85">
        <f t="shared" si="72"/>
        <v>0</v>
      </c>
      <c r="AH85">
        <f>((EW85*0.4))</f>
        <v>0.58799999999999997</v>
      </c>
      <c r="AI85">
        <f>((EX85*0.4))</f>
        <v>0</v>
      </c>
      <c r="AJ85">
        <f t="shared" si="75"/>
        <v>0</v>
      </c>
      <c r="AK85">
        <v>98.55</v>
      </c>
      <c r="AL85">
        <v>80.64</v>
      </c>
      <c r="AM85">
        <v>4.58</v>
      </c>
      <c r="AN85">
        <v>0</v>
      </c>
      <c r="AO85">
        <v>13.33</v>
      </c>
      <c r="AP85">
        <v>0</v>
      </c>
      <c r="AQ85">
        <v>1.47</v>
      </c>
      <c r="AR85">
        <v>0</v>
      </c>
      <c r="AS85">
        <v>0</v>
      </c>
      <c r="AT85">
        <v>128</v>
      </c>
      <c r="AU85">
        <v>83</v>
      </c>
      <c r="AV85">
        <v>1</v>
      </c>
      <c r="AW85">
        <v>1</v>
      </c>
      <c r="AZ85">
        <v>1</v>
      </c>
      <c r="BA85">
        <v>33.6</v>
      </c>
      <c r="BB85">
        <v>8.68</v>
      </c>
      <c r="BC85">
        <v>6.28</v>
      </c>
      <c r="BH85">
        <v>0</v>
      </c>
      <c r="BI85">
        <v>1</v>
      </c>
      <c r="BJ85" t="s">
        <v>228</v>
      </c>
      <c r="BM85">
        <v>16001</v>
      </c>
      <c r="BN85">
        <v>0</v>
      </c>
      <c r="BO85" t="s">
        <v>226</v>
      </c>
      <c r="BP85">
        <v>1</v>
      </c>
      <c r="BQ85">
        <v>2</v>
      </c>
      <c r="BR85">
        <v>0</v>
      </c>
      <c r="BS85">
        <v>33.6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128</v>
      </c>
      <c r="CA85">
        <v>83</v>
      </c>
      <c r="CE85">
        <v>0</v>
      </c>
      <c r="CF85">
        <v>0</v>
      </c>
      <c r="CG85">
        <v>0</v>
      </c>
      <c r="CM85">
        <v>0</v>
      </c>
      <c r="CN85" t="s">
        <v>211</v>
      </c>
      <c r="CO85">
        <v>0</v>
      </c>
      <c r="CP85">
        <f t="shared" si="76"/>
        <v>390.11</v>
      </c>
      <c r="CQ85">
        <f t="shared" si="77"/>
        <v>0</v>
      </c>
      <c r="CR85">
        <f t="shared" si="78"/>
        <v>15.901759999999999</v>
      </c>
      <c r="CS85">
        <f t="shared" si="79"/>
        <v>0</v>
      </c>
      <c r="CT85">
        <f t="shared" si="80"/>
        <v>179.15520000000001</v>
      </c>
      <c r="CU85">
        <f t="shared" si="81"/>
        <v>0</v>
      </c>
      <c r="CV85">
        <f t="shared" si="82"/>
        <v>0.58799999999999997</v>
      </c>
      <c r="CW85">
        <f t="shared" si="83"/>
        <v>0</v>
      </c>
      <c r="CX85">
        <f t="shared" si="84"/>
        <v>0</v>
      </c>
      <c r="CY85">
        <f t="shared" si="85"/>
        <v>458.63679999999999</v>
      </c>
      <c r="CZ85">
        <f t="shared" si="86"/>
        <v>297.39729999999997</v>
      </c>
      <c r="DD85" t="s">
        <v>212</v>
      </c>
      <c r="DE85" t="s">
        <v>213</v>
      </c>
      <c r="DF85" t="s">
        <v>213</v>
      </c>
      <c r="DG85" t="s">
        <v>213</v>
      </c>
      <c r="DI85" t="s">
        <v>213</v>
      </c>
      <c r="DJ85" t="s">
        <v>213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176</v>
      </c>
      <c r="DW85" t="s">
        <v>176</v>
      </c>
      <c r="DX85">
        <v>1</v>
      </c>
      <c r="EE85">
        <v>958035609</v>
      </c>
      <c r="EF85">
        <v>2</v>
      </c>
      <c r="EG85" t="s">
        <v>99</v>
      </c>
      <c r="EH85">
        <v>0</v>
      </c>
      <c r="EJ85">
        <v>1</v>
      </c>
      <c r="EK85">
        <v>16001</v>
      </c>
      <c r="EL85" t="s">
        <v>100</v>
      </c>
      <c r="EM85" t="s">
        <v>101</v>
      </c>
      <c r="EO85" t="s">
        <v>214</v>
      </c>
      <c r="EQ85">
        <v>0</v>
      </c>
      <c r="ER85">
        <v>98.55</v>
      </c>
      <c r="ES85">
        <v>80.64</v>
      </c>
      <c r="ET85">
        <v>4.58</v>
      </c>
      <c r="EU85">
        <v>0</v>
      </c>
      <c r="EV85">
        <v>13.33</v>
      </c>
      <c r="EW85">
        <v>1.47</v>
      </c>
      <c r="EX85">
        <v>0</v>
      </c>
      <c r="EY85">
        <v>0</v>
      </c>
      <c r="FQ85">
        <v>0</v>
      </c>
      <c r="FR85">
        <f t="shared" si="87"/>
        <v>0</v>
      </c>
      <c r="FS85">
        <v>0</v>
      </c>
      <c r="FX85">
        <v>128</v>
      </c>
      <c r="FY85">
        <v>83</v>
      </c>
      <c r="GD85">
        <v>1</v>
      </c>
      <c r="GF85">
        <v>-519140324</v>
      </c>
      <c r="GG85">
        <v>2</v>
      </c>
      <c r="GH85">
        <v>1</v>
      </c>
      <c r="GI85">
        <v>2</v>
      </c>
      <c r="GJ85">
        <v>0</v>
      </c>
      <c r="GK85">
        <v>0</v>
      </c>
      <c r="GL85">
        <f t="shared" si="88"/>
        <v>0</v>
      </c>
      <c r="GM85">
        <f t="shared" si="89"/>
        <v>1146.1500000000001</v>
      </c>
      <c r="GN85">
        <f t="shared" si="90"/>
        <v>1146.1500000000001</v>
      </c>
      <c r="GO85">
        <f t="shared" si="91"/>
        <v>0</v>
      </c>
      <c r="GP85">
        <f t="shared" si="92"/>
        <v>0</v>
      </c>
      <c r="GR85">
        <v>0</v>
      </c>
      <c r="GS85">
        <v>3</v>
      </c>
      <c r="GT85">
        <v>0</v>
      </c>
      <c r="GV85">
        <f t="shared" si="93"/>
        <v>0</v>
      </c>
      <c r="GW85">
        <v>1</v>
      </c>
      <c r="GX85">
        <f t="shared" si="94"/>
        <v>0</v>
      </c>
      <c r="HA85">
        <v>0</v>
      </c>
      <c r="HB85">
        <v>0</v>
      </c>
      <c r="HC85">
        <f t="shared" si="95"/>
        <v>0</v>
      </c>
      <c r="IK85">
        <v>0</v>
      </c>
    </row>
    <row r="86" spans="1:245">
      <c r="A86">
        <v>17</v>
      </c>
      <c r="B86">
        <v>1</v>
      </c>
      <c r="C86">
        <f ca="1">ROW(SmtRes!A302)</f>
        <v>302</v>
      </c>
      <c r="D86">
        <f ca="1">ROW(EtalonRes!A308)</f>
        <v>308</v>
      </c>
      <c r="E86" t="s">
        <v>229</v>
      </c>
      <c r="F86" t="s">
        <v>226</v>
      </c>
      <c r="G86" t="s">
        <v>230</v>
      </c>
      <c r="H86" t="s">
        <v>176</v>
      </c>
      <c r="I86">
        <v>2</v>
      </c>
      <c r="J86">
        <v>0</v>
      </c>
      <c r="O86">
        <f t="shared" si="56"/>
        <v>203.39</v>
      </c>
      <c r="P86">
        <f t="shared" si="57"/>
        <v>161.28</v>
      </c>
      <c r="Q86">
        <f t="shared" si="58"/>
        <v>11.45</v>
      </c>
      <c r="R86">
        <f t="shared" si="59"/>
        <v>0</v>
      </c>
      <c r="S86">
        <f t="shared" si="60"/>
        <v>30.66</v>
      </c>
      <c r="T86">
        <f t="shared" si="61"/>
        <v>0</v>
      </c>
      <c r="U86">
        <f t="shared" si="62"/>
        <v>3.3809999999999998</v>
      </c>
      <c r="V86">
        <f t="shared" si="63"/>
        <v>0</v>
      </c>
      <c r="W86">
        <f t="shared" si="64"/>
        <v>0</v>
      </c>
      <c r="X86">
        <f t="shared" si="65"/>
        <v>39.24</v>
      </c>
      <c r="Y86">
        <f t="shared" si="66"/>
        <v>25.45</v>
      </c>
      <c r="AA86">
        <v>991675999</v>
      </c>
      <c r="AB86">
        <f t="shared" si="67"/>
        <v>101.69450000000001</v>
      </c>
      <c r="AC86">
        <f>ROUND((ES86),6)</f>
        <v>80.64</v>
      </c>
      <c r="AD86">
        <f>ROUND(((((ET86*1.25))-((EU86*1.25)))+AE86),6)</f>
        <v>5.7249999999999996</v>
      </c>
      <c r="AE86">
        <f>ROUND(((EU86*1.25)),6)</f>
        <v>0</v>
      </c>
      <c r="AF86">
        <f>ROUND(((EV86*1.15)),6)</f>
        <v>15.329499999999999</v>
      </c>
      <c r="AG86">
        <f t="shared" si="72"/>
        <v>0</v>
      </c>
      <c r="AH86">
        <f>((EW86*1.15))</f>
        <v>1.6904999999999999</v>
      </c>
      <c r="AI86">
        <f>((EX86*1.25))</f>
        <v>0</v>
      </c>
      <c r="AJ86">
        <f t="shared" si="75"/>
        <v>0</v>
      </c>
      <c r="AK86">
        <v>98.55</v>
      </c>
      <c r="AL86">
        <v>80.64</v>
      </c>
      <c r="AM86">
        <v>4.58</v>
      </c>
      <c r="AN86">
        <v>0</v>
      </c>
      <c r="AO86">
        <v>13.33</v>
      </c>
      <c r="AP86">
        <v>0</v>
      </c>
      <c r="AQ86">
        <v>1.47</v>
      </c>
      <c r="AR86">
        <v>0</v>
      </c>
      <c r="AS86">
        <v>0</v>
      </c>
      <c r="AT86">
        <v>128</v>
      </c>
      <c r="AU86">
        <v>83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1</v>
      </c>
      <c r="BH86">
        <v>0</v>
      </c>
      <c r="BI86">
        <v>1</v>
      </c>
      <c r="BJ86" t="s">
        <v>228</v>
      </c>
      <c r="BM86">
        <v>16001</v>
      </c>
      <c r="BN86">
        <v>0</v>
      </c>
      <c r="BP86">
        <v>0</v>
      </c>
      <c r="BQ86">
        <v>2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128</v>
      </c>
      <c r="CA86">
        <v>83</v>
      </c>
      <c r="CE86">
        <v>0</v>
      </c>
      <c r="CF86">
        <v>0</v>
      </c>
      <c r="CG86">
        <v>0</v>
      </c>
      <c r="CM86">
        <v>0</v>
      </c>
      <c r="CN86" t="s">
        <v>96</v>
      </c>
      <c r="CO86">
        <v>0</v>
      </c>
      <c r="CP86">
        <f t="shared" si="76"/>
        <v>203.39</v>
      </c>
      <c r="CQ86">
        <f t="shared" si="77"/>
        <v>80.64</v>
      </c>
      <c r="CR86">
        <f t="shared" si="78"/>
        <v>5.7249999999999996</v>
      </c>
      <c r="CS86">
        <f t="shared" si="79"/>
        <v>0</v>
      </c>
      <c r="CT86">
        <f t="shared" si="80"/>
        <v>15.329499999999999</v>
      </c>
      <c r="CU86">
        <f t="shared" si="81"/>
        <v>0</v>
      </c>
      <c r="CV86">
        <f t="shared" si="82"/>
        <v>1.6904999999999999</v>
      </c>
      <c r="CW86">
        <f t="shared" si="83"/>
        <v>0</v>
      </c>
      <c r="CX86">
        <f t="shared" si="84"/>
        <v>0</v>
      </c>
      <c r="CY86">
        <f t="shared" si="85"/>
        <v>39.244799999999998</v>
      </c>
      <c r="CZ86">
        <f t="shared" si="86"/>
        <v>25.447800000000001</v>
      </c>
      <c r="DE86" t="s">
        <v>97</v>
      </c>
      <c r="DF86" t="s">
        <v>97</v>
      </c>
      <c r="DG86" t="s">
        <v>98</v>
      </c>
      <c r="DI86" t="s">
        <v>98</v>
      </c>
      <c r="DJ86" t="s">
        <v>97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176</v>
      </c>
      <c r="DW86" t="s">
        <v>176</v>
      </c>
      <c r="DX86">
        <v>1</v>
      </c>
      <c r="EE86">
        <v>958035609</v>
      </c>
      <c r="EF86">
        <v>2</v>
      </c>
      <c r="EG86" t="s">
        <v>99</v>
      </c>
      <c r="EH86">
        <v>0</v>
      </c>
      <c r="EJ86">
        <v>1</v>
      </c>
      <c r="EK86">
        <v>16001</v>
      </c>
      <c r="EL86" t="s">
        <v>100</v>
      </c>
      <c r="EM86" t="s">
        <v>101</v>
      </c>
      <c r="EO86" t="s">
        <v>102</v>
      </c>
      <c r="EQ86">
        <v>0</v>
      </c>
      <c r="ER86">
        <v>98.55</v>
      </c>
      <c r="ES86">
        <v>80.64</v>
      </c>
      <c r="ET86">
        <v>4.58</v>
      </c>
      <c r="EU86">
        <v>0</v>
      </c>
      <c r="EV86">
        <v>13.33</v>
      </c>
      <c r="EW86">
        <v>1.47</v>
      </c>
      <c r="EX86">
        <v>0</v>
      </c>
      <c r="EY86">
        <v>0</v>
      </c>
      <c r="FQ86">
        <v>0</v>
      </c>
      <c r="FR86">
        <f t="shared" si="87"/>
        <v>0</v>
      </c>
      <c r="FS86">
        <v>0</v>
      </c>
      <c r="FX86">
        <v>128</v>
      </c>
      <c r="FY86">
        <v>83</v>
      </c>
      <c r="GD86">
        <v>1</v>
      </c>
      <c r="GF86">
        <v>-1825517099</v>
      </c>
      <c r="GG86">
        <v>2</v>
      </c>
      <c r="GH86">
        <v>1</v>
      </c>
      <c r="GI86">
        <v>-2</v>
      </c>
      <c r="GJ86">
        <v>0</v>
      </c>
      <c r="GK86">
        <v>0</v>
      </c>
      <c r="GL86">
        <f t="shared" si="88"/>
        <v>0</v>
      </c>
      <c r="GM86">
        <f t="shared" si="89"/>
        <v>268.08</v>
      </c>
      <c r="GN86">
        <f t="shared" si="90"/>
        <v>268.08</v>
      </c>
      <c r="GO86">
        <f t="shared" si="91"/>
        <v>0</v>
      </c>
      <c r="GP86">
        <f t="shared" si="92"/>
        <v>0</v>
      </c>
      <c r="GR86">
        <v>0</v>
      </c>
      <c r="GS86">
        <v>3</v>
      </c>
      <c r="GT86">
        <v>0</v>
      </c>
      <c r="GV86">
        <f t="shared" si="93"/>
        <v>0</v>
      </c>
      <c r="GW86">
        <v>1</v>
      </c>
      <c r="GX86">
        <f t="shared" si="94"/>
        <v>0</v>
      </c>
      <c r="HA86">
        <v>0</v>
      </c>
      <c r="HB86">
        <v>0</v>
      </c>
      <c r="HC86">
        <f t="shared" si="95"/>
        <v>0</v>
      </c>
      <c r="IK86">
        <v>0</v>
      </c>
    </row>
    <row r="87" spans="1:245">
      <c r="A87">
        <v>17</v>
      </c>
      <c r="B87">
        <v>1</v>
      </c>
      <c r="C87">
        <f ca="1">ROW(SmtRes!A310)</f>
        <v>310</v>
      </c>
      <c r="D87">
        <f ca="1">ROW(EtalonRes!A316)</f>
        <v>316</v>
      </c>
      <c r="E87" t="s">
        <v>229</v>
      </c>
      <c r="F87" t="s">
        <v>226</v>
      </c>
      <c r="G87" t="s">
        <v>230</v>
      </c>
      <c r="H87" t="s">
        <v>176</v>
      </c>
      <c r="I87">
        <v>2</v>
      </c>
      <c r="J87">
        <v>0</v>
      </c>
      <c r="O87">
        <f t="shared" si="56"/>
        <v>2142.37</v>
      </c>
      <c r="P87">
        <f t="shared" si="57"/>
        <v>1012.84</v>
      </c>
      <c r="Q87">
        <f t="shared" si="58"/>
        <v>99.39</v>
      </c>
      <c r="R87">
        <f t="shared" si="59"/>
        <v>0</v>
      </c>
      <c r="S87">
        <f t="shared" si="60"/>
        <v>1030.1400000000001</v>
      </c>
      <c r="T87">
        <f t="shared" si="61"/>
        <v>0</v>
      </c>
      <c r="U87">
        <f t="shared" si="62"/>
        <v>3.3809999999999998</v>
      </c>
      <c r="V87">
        <f t="shared" si="63"/>
        <v>0</v>
      </c>
      <c r="W87">
        <f t="shared" si="64"/>
        <v>0</v>
      </c>
      <c r="X87">
        <f t="shared" si="65"/>
        <v>1318.58</v>
      </c>
      <c r="Y87">
        <f t="shared" si="66"/>
        <v>855.02</v>
      </c>
      <c r="AA87">
        <v>991676013</v>
      </c>
      <c r="AB87">
        <f t="shared" si="67"/>
        <v>101.69450000000001</v>
      </c>
      <c r="AC87">
        <f>ROUND((ES87),6)</f>
        <v>80.64</v>
      </c>
      <c r="AD87">
        <f>ROUND(((((ET87*1.25))-((EU87*1.25)))+AE87),6)</f>
        <v>5.7249999999999996</v>
      </c>
      <c r="AE87">
        <f>ROUND(((EU87*1.25)),6)</f>
        <v>0</v>
      </c>
      <c r="AF87">
        <f>ROUND(((EV87*1.15)),6)</f>
        <v>15.329499999999999</v>
      </c>
      <c r="AG87">
        <f t="shared" si="72"/>
        <v>0</v>
      </c>
      <c r="AH87">
        <f>((EW87*1.15))</f>
        <v>1.6904999999999999</v>
      </c>
      <c r="AI87">
        <f>((EX87*1.25))</f>
        <v>0</v>
      </c>
      <c r="AJ87">
        <f t="shared" si="75"/>
        <v>0</v>
      </c>
      <c r="AK87">
        <v>98.55</v>
      </c>
      <c r="AL87">
        <v>80.64</v>
      </c>
      <c r="AM87">
        <v>4.58</v>
      </c>
      <c r="AN87">
        <v>0</v>
      </c>
      <c r="AO87">
        <v>13.33</v>
      </c>
      <c r="AP87">
        <v>0</v>
      </c>
      <c r="AQ87">
        <v>1.47</v>
      </c>
      <c r="AR87">
        <v>0</v>
      </c>
      <c r="AS87">
        <v>0</v>
      </c>
      <c r="AT87">
        <v>128</v>
      </c>
      <c r="AU87">
        <v>83</v>
      </c>
      <c r="AV87">
        <v>1</v>
      </c>
      <c r="AW87">
        <v>1</v>
      </c>
      <c r="AZ87">
        <v>1</v>
      </c>
      <c r="BA87">
        <v>33.6</v>
      </c>
      <c r="BB87">
        <v>8.68</v>
      </c>
      <c r="BC87">
        <v>6.28</v>
      </c>
      <c r="BH87">
        <v>0</v>
      </c>
      <c r="BI87">
        <v>1</v>
      </c>
      <c r="BJ87" t="s">
        <v>228</v>
      </c>
      <c r="BM87">
        <v>16001</v>
      </c>
      <c r="BN87">
        <v>0</v>
      </c>
      <c r="BO87" t="s">
        <v>226</v>
      </c>
      <c r="BP87">
        <v>1</v>
      </c>
      <c r="BQ87">
        <v>2</v>
      </c>
      <c r="BR87">
        <v>0</v>
      </c>
      <c r="BS87">
        <v>33.6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128</v>
      </c>
      <c r="CA87">
        <v>83</v>
      </c>
      <c r="CE87">
        <v>0</v>
      </c>
      <c r="CF87">
        <v>0</v>
      </c>
      <c r="CG87">
        <v>0</v>
      </c>
      <c r="CM87">
        <v>0</v>
      </c>
      <c r="CN87" t="s">
        <v>96</v>
      </c>
      <c r="CO87">
        <v>0</v>
      </c>
      <c r="CP87">
        <f t="shared" si="76"/>
        <v>2142.37</v>
      </c>
      <c r="CQ87">
        <f t="shared" si="77"/>
        <v>506.41920000000005</v>
      </c>
      <c r="CR87">
        <f t="shared" si="78"/>
        <v>49.692999999999998</v>
      </c>
      <c r="CS87">
        <f t="shared" si="79"/>
        <v>0</v>
      </c>
      <c r="CT87">
        <f t="shared" si="80"/>
        <v>515.07119999999998</v>
      </c>
      <c r="CU87">
        <f t="shared" si="81"/>
        <v>0</v>
      </c>
      <c r="CV87">
        <f t="shared" si="82"/>
        <v>1.6904999999999999</v>
      </c>
      <c r="CW87">
        <f t="shared" si="83"/>
        <v>0</v>
      </c>
      <c r="CX87">
        <f t="shared" si="84"/>
        <v>0</v>
      </c>
      <c r="CY87">
        <f t="shared" si="85"/>
        <v>1318.5792000000001</v>
      </c>
      <c r="CZ87">
        <f t="shared" si="86"/>
        <v>855.01620000000014</v>
      </c>
      <c r="DE87" t="s">
        <v>97</v>
      </c>
      <c r="DF87" t="s">
        <v>97</v>
      </c>
      <c r="DG87" t="s">
        <v>98</v>
      </c>
      <c r="DI87" t="s">
        <v>98</v>
      </c>
      <c r="DJ87" t="s">
        <v>97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176</v>
      </c>
      <c r="DW87" t="s">
        <v>176</v>
      </c>
      <c r="DX87">
        <v>1</v>
      </c>
      <c r="EE87">
        <v>958035609</v>
      </c>
      <c r="EF87">
        <v>2</v>
      </c>
      <c r="EG87" t="s">
        <v>99</v>
      </c>
      <c r="EH87">
        <v>0</v>
      </c>
      <c r="EJ87">
        <v>1</v>
      </c>
      <c r="EK87">
        <v>16001</v>
      </c>
      <c r="EL87" t="s">
        <v>100</v>
      </c>
      <c r="EM87" t="s">
        <v>101</v>
      </c>
      <c r="EO87" t="s">
        <v>102</v>
      </c>
      <c r="EQ87">
        <v>0</v>
      </c>
      <c r="ER87">
        <v>98.55</v>
      </c>
      <c r="ES87">
        <v>80.64</v>
      </c>
      <c r="ET87">
        <v>4.58</v>
      </c>
      <c r="EU87">
        <v>0</v>
      </c>
      <c r="EV87">
        <v>13.33</v>
      </c>
      <c r="EW87">
        <v>1.47</v>
      </c>
      <c r="EX87">
        <v>0</v>
      </c>
      <c r="EY87">
        <v>0</v>
      </c>
      <c r="FQ87">
        <v>0</v>
      </c>
      <c r="FR87">
        <f t="shared" si="87"/>
        <v>0</v>
      </c>
      <c r="FS87">
        <v>0</v>
      </c>
      <c r="FX87">
        <v>128</v>
      </c>
      <c r="FY87">
        <v>83</v>
      </c>
      <c r="GD87">
        <v>1</v>
      </c>
      <c r="GF87">
        <v>-1825517099</v>
      </c>
      <c r="GG87">
        <v>2</v>
      </c>
      <c r="GH87">
        <v>1</v>
      </c>
      <c r="GI87">
        <v>2</v>
      </c>
      <c r="GJ87">
        <v>0</v>
      </c>
      <c r="GK87">
        <v>0</v>
      </c>
      <c r="GL87">
        <f t="shared" si="88"/>
        <v>0</v>
      </c>
      <c r="GM87">
        <f t="shared" si="89"/>
        <v>4315.97</v>
      </c>
      <c r="GN87">
        <f t="shared" si="90"/>
        <v>4315.97</v>
      </c>
      <c r="GO87">
        <f t="shared" si="91"/>
        <v>0</v>
      </c>
      <c r="GP87">
        <f t="shared" si="92"/>
        <v>0</v>
      </c>
      <c r="GR87">
        <v>0</v>
      </c>
      <c r="GS87">
        <v>3</v>
      </c>
      <c r="GT87">
        <v>0</v>
      </c>
      <c r="GV87">
        <f t="shared" si="93"/>
        <v>0</v>
      </c>
      <c r="GW87">
        <v>1</v>
      </c>
      <c r="GX87">
        <f t="shared" si="94"/>
        <v>0</v>
      </c>
      <c r="HA87">
        <v>0</v>
      </c>
      <c r="HB87">
        <v>0</v>
      </c>
      <c r="HC87">
        <f t="shared" si="95"/>
        <v>0</v>
      </c>
      <c r="IK87">
        <v>0</v>
      </c>
    </row>
    <row r="88" spans="1:245">
      <c r="A88">
        <v>18</v>
      </c>
      <c r="B88">
        <v>1</v>
      </c>
      <c r="C88">
        <v>302</v>
      </c>
      <c r="E88" t="s">
        <v>231</v>
      </c>
      <c r="F88" t="s">
        <v>109</v>
      </c>
      <c r="G88" t="s">
        <v>232</v>
      </c>
      <c r="H88" t="s">
        <v>145</v>
      </c>
      <c r="I88">
        <f>I86*J88</f>
        <v>2</v>
      </c>
      <c r="J88">
        <v>1</v>
      </c>
      <c r="O88">
        <f t="shared" ref="O88:O119" si="102">ROUND(CP88,2)</f>
        <v>22851.66</v>
      </c>
      <c r="P88">
        <f t="shared" ref="P88:P119" si="103">ROUND(CQ88*I88,2)</f>
        <v>22851.66</v>
      </c>
      <c r="Q88">
        <f t="shared" ref="Q88:Q119" si="104">ROUND(CR88*I88,2)</f>
        <v>0</v>
      </c>
      <c r="R88">
        <f t="shared" ref="R88:R119" si="105">ROUND(CS88*I88,2)</f>
        <v>0</v>
      </c>
      <c r="S88">
        <f t="shared" ref="S88:S119" si="106">ROUND(CT88*I88,2)</f>
        <v>0</v>
      </c>
      <c r="T88">
        <f t="shared" ref="T88:T119" si="107">ROUND(CU88*I88,2)</f>
        <v>0</v>
      </c>
      <c r="U88">
        <f t="shared" ref="U88:U119" si="108">CV88*I88</f>
        <v>0</v>
      </c>
      <c r="V88">
        <f t="shared" ref="V88:V119" si="109">CW88*I88</f>
        <v>0</v>
      </c>
      <c r="W88">
        <f t="shared" ref="W88:W119" si="110">ROUND(CX88*I88,2)</f>
        <v>0</v>
      </c>
      <c r="X88">
        <f t="shared" ref="X88:X119" si="111">ROUND(CY88,2)</f>
        <v>0</v>
      </c>
      <c r="Y88">
        <f t="shared" ref="Y88:Y119" si="112">ROUND(CZ88,2)</f>
        <v>0</v>
      </c>
      <c r="AA88">
        <v>991675999</v>
      </c>
      <c r="AB88">
        <f t="shared" ref="AB88:AB119" si="113">ROUND((AC88+AD88+AF88),6)</f>
        <v>11425.83</v>
      </c>
      <c r="AC88">
        <f>ROUND((ES88),6)</f>
        <v>11425.83</v>
      </c>
      <c r="AD88">
        <f>ROUND((((ET88)-(EU88))+AE88),6)</f>
        <v>0</v>
      </c>
      <c r="AE88">
        <f>ROUND((EU88),6)</f>
        <v>0</v>
      </c>
      <c r="AF88">
        <f>ROUND((EV88),6)</f>
        <v>0</v>
      </c>
      <c r="AG88">
        <f t="shared" ref="AG88:AG119" si="114">ROUND((AP88),6)</f>
        <v>0</v>
      </c>
      <c r="AH88">
        <f>(EW88)</f>
        <v>0</v>
      </c>
      <c r="AI88">
        <f>(EX88)</f>
        <v>0</v>
      </c>
      <c r="AJ88">
        <f t="shared" ref="AJ88:AJ119" si="115">(AS88)</f>
        <v>0</v>
      </c>
      <c r="AK88">
        <v>11425.83</v>
      </c>
      <c r="AL88">
        <v>11425.83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128</v>
      </c>
      <c r="AU88">
        <v>83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1</v>
      </c>
      <c r="BH88">
        <v>3</v>
      </c>
      <c r="BI88">
        <v>1</v>
      </c>
      <c r="BJ88" t="s">
        <v>233</v>
      </c>
      <c r="BM88">
        <v>16001</v>
      </c>
      <c r="BN88">
        <v>0</v>
      </c>
      <c r="BP88">
        <v>0</v>
      </c>
      <c r="BQ88">
        <v>2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128</v>
      </c>
      <c r="CA88">
        <v>83</v>
      </c>
      <c r="CE88">
        <v>0</v>
      </c>
      <c r="CF88">
        <v>0</v>
      </c>
      <c r="CG88">
        <v>0</v>
      </c>
      <c r="CM88">
        <v>0</v>
      </c>
      <c r="CO88">
        <v>0</v>
      </c>
      <c r="CP88">
        <f t="shared" ref="CP88:CP119" si="116">(P88+Q88+S88)</f>
        <v>22851.66</v>
      </c>
      <c r="CQ88">
        <f t="shared" ref="CQ88:CQ119" si="117">AC88*BC88</f>
        <v>11425.83</v>
      </c>
      <c r="CR88">
        <f t="shared" ref="CR88:CR119" si="118">AD88*BB88</f>
        <v>0</v>
      </c>
      <c r="CS88">
        <f t="shared" ref="CS88:CS119" si="119">AE88*BS88</f>
        <v>0</v>
      </c>
      <c r="CT88">
        <f t="shared" ref="CT88:CT119" si="120">AF88*BA88</f>
        <v>0</v>
      </c>
      <c r="CU88">
        <f t="shared" ref="CU88:CU119" si="121">AG88</f>
        <v>0</v>
      </c>
      <c r="CV88">
        <f t="shared" ref="CV88:CV119" si="122">AH88</f>
        <v>0</v>
      </c>
      <c r="CW88">
        <f t="shared" ref="CW88:CW119" si="123">AI88</f>
        <v>0</v>
      </c>
      <c r="CX88">
        <f t="shared" ref="CX88:CX119" si="124">AJ88</f>
        <v>0</v>
      </c>
      <c r="CY88">
        <f t="shared" ref="CY88:CY119" si="125">(((S88+R88)*AT88)/100)</f>
        <v>0</v>
      </c>
      <c r="CZ88">
        <f t="shared" ref="CZ88:CZ119" si="126">(((S88+R88)*AU88)/100)</f>
        <v>0</v>
      </c>
      <c r="DN88">
        <v>0</v>
      </c>
      <c r="DO88">
        <v>0</v>
      </c>
      <c r="DP88">
        <v>1</v>
      </c>
      <c r="DQ88">
        <v>1</v>
      </c>
      <c r="DU88">
        <v>1010</v>
      </c>
      <c r="DV88" t="s">
        <v>145</v>
      </c>
      <c r="DW88" t="s">
        <v>145</v>
      </c>
      <c r="DX88">
        <v>1</v>
      </c>
      <c r="EE88">
        <v>958035609</v>
      </c>
      <c r="EF88">
        <v>2</v>
      </c>
      <c r="EG88" t="s">
        <v>99</v>
      </c>
      <c r="EH88">
        <v>0</v>
      </c>
      <c r="EJ88">
        <v>1</v>
      </c>
      <c r="EK88">
        <v>16001</v>
      </c>
      <c r="EL88" t="s">
        <v>100</v>
      </c>
      <c r="EM88" t="s">
        <v>101</v>
      </c>
      <c r="EQ88">
        <v>0</v>
      </c>
      <c r="ER88">
        <v>0</v>
      </c>
      <c r="ES88">
        <v>11425.83</v>
      </c>
      <c r="ET88">
        <v>0</v>
      </c>
      <c r="EU88">
        <v>0</v>
      </c>
      <c r="EV88">
        <v>0</v>
      </c>
      <c r="EW88">
        <v>0</v>
      </c>
      <c r="EX88">
        <v>0</v>
      </c>
      <c r="FQ88">
        <v>0</v>
      </c>
      <c r="FR88">
        <f t="shared" ref="FR88:FR119" si="127">ROUND(IF(AND(BH88=3,BI88=3),P88,0),2)</f>
        <v>0</v>
      </c>
      <c r="FS88">
        <v>0</v>
      </c>
      <c r="FX88">
        <v>128</v>
      </c>
      <c r="FY88">
        <v>83</v>
      </c>
      <c r="GA88" t="s">
        <v>234</v>
      </c>
      <c r="GD88">
        <v>1</v>
      </c>
      <c r="GF88">
        <v>683461616</v>
      </c>
      <c r="GG88">
        <v>2</v>
      </c>
      <c r="GH88">
        <v>4</v>
      </c>
      <c r="GI88">
        <v>-2</v>
      </c>
      <c r="GJ88">
        <v>0</v>
      </c>
      <c r="GK88">
        <v>0</v>
      </c>
      <c r="GL88">
        <f t="shared" ref="GL88:GL119" si="128">ROUND(IF(AND(BH88=3,BI88=3,FS88&lt;&gt;0),P88,0),2)</f>
        <v>0</v>
      </c>
      <c r="GM88">
        <f t="shared" ref="GM88:GM119" si="129">ROUND(O88+X88+Y88,2)+GX88</f>
        <v>22851.66</v>
      </c>
      <c r="GN88">
        <f t="shared" ref="GN88:GN119" si="130">IF(OR(BI88=0,BI88=1),ROUND(O88+X88+Y88,2),0)</f>
        <v>22851.66</v>
      </c>
      <c r="GO88">
        <f t="shared" ref="GO88:GO119" si="131">IF(BI88=2,ROUND(O88+X88+Y88,2),0)</f>
        <v>0</v>
      </c>
      <c r="GP88">
        <f t="shared" ref="GP88:GP119" si="132">IF(BI88=4,ROUND(O88+X88+Y88,2)+GX88,0)</f>
        <v>0</v>
      </c>
      <c r="GR88">
        <v>0</v>
      </c>
      <c r="GS88">
        <v>2</v>
      </c>
      <c r="GT88">
        <v>0</v>
      </c>
      <c r="GV88">
        <f t="shared" ref="GV88:GV119" si="133">ROUND((GT88),6)</f>
        <v>0</v>
      </c>
      <c r="GW88">
        <v>1</v>
      </c>
      <c r="GX88">
        <f t="shared" ref="GX88:GX119" si="134">ROUND(HC88*I88,2)</f>
        <v>0</v>
      </c>
      <c r="HA88">
        <v>0</v>
      </c>
      <c r="HB88">
        <v>0</v>
      </c>
      <c r="HC88">
        <f t="shared" ref="HC88:HC119" si="135">GV88*GW88</f>
        <v>0</v>
      </c>
      <c r="HE88" t="s">
        <v>112</v>
      </c>
      <c r="HF88" t="s">
        <v>112</v>
      </c>
      <c r="IK88">
        <v>0</v>
      </c>
    </row>
    <row r="89" spans="1:245">
      <c r="A89">
        <v>18</v>
      </c>
      <c r="B89">
        <v>1</v>
      </c>
      <c r="C89">
        <v>310</v>
      </c>
      <c r="E89" t="s">
        <v>231</v>
      </c>
      <c r="F89" t="s">
        <v>109</v>
      </c>
      <c r="G89" t="s">
        <v>232</v>
      </c>
      <c r="H89" t="s">
        <v>145</v>
      </c>
      <c r="I89">
        <f>I87*J89</f>
        <v>2</v>
      </c>
      <c r="J89">
        <v>1</v>
      </c>
      <c r="O89">
        <f t="shared" si="102"/>
        <v>22851.66</v>
      </c>
      <c r="P89">
        <f t="shared" si="103"/>
        <v>22851.66</v>
      </c>
      <c r="Q89">
        <f t="shared" si="104"/>
        <v>0</v>
      </c>
      <c r="R89">
        <f t="shared" si="105"/>
        <v>0</v>
      </c>
      <c r="S89">
        <f t="shared" si="106"/>
        <v>0</v>
      </c>
      <c r="T89">
        <f t="shared" si="107"/>
        <v>0</v>
      </c>
      <c r="U89">
        <f t="shared" si="108"/>
        <v>0</v>
      </c>
      <c r="V89">
        <f t="shared" si="109"/>
        <v>0</v>
      </c>
      <c r="W89">
        <f t="shared" si="110"/>
        <v>0</v>
      </c>
      <c r="X89">
        <f t="shared" si="111"/>
        <v>0</v>
      </c>
      <c r="Y89">
        <f t="shared" si="112"/>
        <v>0</v>
      </c>
      <c r="AA89">
        <v>991676013</v>
      </c>
      <c r="AB89">
        <f t="shared" si="113"/>
        <v>11425.83</v>
      </c>
      <c r="AC89">
        <f>ROUND((ES89),6)</f>
        <v>11425.83</v>
      </c>
      <c r="AD89">
        <f>ROUND((((ET89)-(EU89))+AE89),6)</f>
        <v>0</v>
      </c>
      <c r="AE89">
        <f>ROUND((EU89),6)</f>
        <v>0</v>
      </c>
      <c r="AF89">
        <f>ROUND((EV89),6)</f>
        <v>0</v>
      </c>
      <c r="AG89">
        <f t="shared" si="114"/>
        <v>0</v>
      </c>
      <c r="AH89">
        <f>(EW89)</f>
        <v>0</v>
      </c>
      <c r="AI89">
        <f>(EX89)</f>
        <v>0</v>
      </c>
      <c r="AJ89">
        <f t="shared" si="115"/>
        <v>0</v>
      </c>
      <c r="AK89">
        <v>11425.83</v>
      </c>
      <c r="AL89">
        <v>11425.83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128</v>
      </c>
      <c r="AU89">
        <v>83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1</v>
      </c>
      <c r="BH89">
        <v>3</v>
      </c>
      <c r="BI89">
        <v>1</v>
      </c>
      <c r="BJ89" t="s">
        <v>233</v>
      </c>
      <c r="BM89">
        <v>16001</v>
      </c>
      <c r="BN89">
        <v>0</v>
      </c>
      <c r="BP89">
        <v>0</v>
      </c>
      <c r="BQ89">
        <v>2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128</v>
      </c>
      <c r="CA89">
        <v>83</v>
      </c>
      <c r="CE89">
        <v>0</v>
      </c>
      <c r="CF89">
        <v>0</v>
      </c>
      <c r="CG89">
        <v>0</v>
      </c>
      <c r="CM89">
        <v>0</v>
      </c>
      <c r="CO89">
        <v>0</v>
      </c>
      <c r="CP89">
        <f t="shared" si="116"/>
        <v>22851.66</v>
      </c>
      <c r="CQ89">
        <f t="shared" si="117"/>
        <v>11425.83</v>
      </c>
      <c r="CR89">
        <f t="shared" si="118"/>
        <v>0</v>
      </c>
      <c r="CS89">
        <f t="shared" si="119"/>
        <v>0</v>
      </c>
      <c r="CT89">
        <f t="shared" si="120"/>
        <v>0</v>
      </c>
      <c r="CU89">
        <f t="shared" si="121"/>
        <v>0</v>
      </c>
      <c r="CV89">
        <f t="shared" si="122"/>
        <v>0</v>
      </c>
      <c r="CW89">
        <f t="shared" si="123"/>
        <v>0</v>
      </c>
      <c r="CX89">
        <f t="shared" si="124"/>
        <v>0</v>
      </c>
      <c r="CY89">
        <f t="shared" si="125"/>
        <v>0</v>
      </c>
      <c r="CZ89">
        <f t="shared" si="126"/>
        <v>0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145</v>
      </c>
      <c r="DW89" t="s">
        <v>145</v>
      </c>
      <c r="DX89">
        <v>1</v>
      </c>
      <c r="EE89">
        <v>958035609</v>
      </c>
      <c r="EF89">
        <v>2</v>
      </c>
      <c r="EG89" t="s">
        <v>99</v>
      </c>
      <c r="EH89">
        <v>0</v>
      </c>
      <c r="EJ89">
        <v>1</v>
      </c>
      <c r="EK89">
        <v>16001</v>
      </c>
      <c r="EL89" t="s">
        <v>100</v>
      </c>
      <c r="EM89" t="s">
        <v>101</v>
      </c>
      <c r="EQ89">
        <v>0</v>
      </c>
      <c r="ER89">
        <v>11425.83</v>
      </c>
      <c r="ES89">
        <v>11425.83</v>
      </c>
      <c r="ET89">
        <v>0</v>
      </c>
      <c r="EU89">
        <v>0</v>
      </c>
      <c r="EV89">
        <v>0</v>
      </c>
      <c r="EW89">
        <v>0</v>
      </c>
      <c r="EX89">
        <v>0</v>
      </c>
      <c r="EZ89">
        <v>5</v>
      </c>
      <c r="FC89">
        <v>1</v>
      </c>
      <c r="FD89">
        <v>18</v>
      </c>
      <c r="FF89">
        <v>13711</v>
      </c>
      <c r="FQ89">
        <v>0</v>
      </c>
      <c r="FR89">
        <f t="shared" si="127"/>
        <v>0</v>
      </c>
      <c r="FS89">
        <v>0</v>
      </c>
      <c r="FX89">
        <v>128</v>
      </c>
      <c r="FY89">
        <v>83</v>
      </c>
      <c r="GA89" t="s">
        <v>234</v>
      </c>
      <c r="GD89">
        <v>1</v>
      </c>
      <c r="GF89">
        <v>683461616</v>
      </c>
      <c r="GG89">
        <v>2</v>
      </c>
      <c r="GH89">
        <v>3</v>
      </c>
      <c r="GI89">
        <v>-2</v>
      </c>
      <c r="GJ89">
        <v>0</v>
      </c>
      <c r="GK89">
        <v>0</v>
      </c>
      <c r="GL89">
        <f t="shared" si="128"/>
        <v>0</v>
      </c>
      <c r="GM89">
        <f t="shared" si="129"/>
        <v>22851.66</v>
      </c>
      <c r="GN89">
        <f t="shared" si="130"/>
        <v>22851.66</v>
      </c>
      <c r="GO89">
        <f t="shared" si="131"/>
        <v>0</v>
      </c>
      <c r="GP89">
        <f t="shared" si="132"/>
        <v>0</v>
      </c>
      <c r="GR89">
        <v>1</v>
      </c>
      <c r="GS89">
        <v>1</v>
      </c>
      <c r="GT89">
        <v>0</v>
      </c>
      <c r="GV89">
        <f t="shared" si="133"/>
        <v>0</v>
      </c>
      <c r="GW89">
        <v>1</v>
      </c>
      <c r="GX89">
        <f t="shared" si="134"/>
        <v>0</v>
      </c>
      <c r="HA89">
        <v>0</v>
      </c>
      <c r="HB89">
        <v>0</v>
      </c>
      <c r="HC89">
        <f t="shared" si="135"/>
        <v>0</v>
      </c>
      <c r="HE89" t="s">
        <v>112</v>
      </c>
      <c r="HF89" t="s">
        <v>112</v>
      </c>
      <c r="IK89">
        <v>0</v>
      </c>
    </row>
    <row r="90" spans="1:245">
      <c r="A90">
        <v>17</v>
      </c>
      <c r="B90">
        <v>1</v>
      </c>
      <c r="C90">
        <f ca="1">ROW(SmtRes!A315)</f>
        <v>315</v>
      </c>
      <c r="D90">
        <f ca="1">ROW(EtalonRes!A321)</f>
        <v>321</v>
      </c>
      <c r="E90" t="s">
        <v>235</v>
      </c>
      <c r="F90" t="s">
        <v>236</v>
      </c>
      <c r="G90" t="s">
        <v>237</v>
      </c>
      <c r="H90" t="s">
        <v>238</v>
      </c>
      <c r="I90">
        <v>14</v>
      </c>
      <c r="J90">
        <v>0</v>
      </c>
      <c r="O90">
        <f t="shared" si="102"/>
        <v>12.21</v>
      </c>
      <c r="P90">
        <f t="shared" si="103"/>
        <v>0</v>
      </c>
      <c r="Q90">
        <f t="shared" si="104"/>
        <v>0</v>
      </c>
      <c r="R90">
        <f t="shared" si="105"/>
        <v>0</v>
      </c>
      <c r="S90">
        <f t="shared" si="106"/>
        <v>12.21</v>
      </c>
      <c r="T90">
        <f t="shared" si="107"/>
        <v>0</v>
      </c>
      <c r="U90">
        <f t="shared" si="108"/>
        <v>1.2320000000000002</v>
      </c>
      <c r="V90">
        <f t="shared" si="109"/>
        <v>0</v>
      </c>
      <c r="W90">
        <f t="shared" si="110"/>
        <v>0</v>
      </c>
      <c r="X90">
        <f t="shared" si="111"/>
        <v>15.63</v>
      </c>
      <c r="Y90">
        <f t="shared" si="112"/>
        <v>10.130000000000001</v>
      </c>
      <c r="AA90">
        <v>991675999</v>
      </c>
      <c r="AB90">
        <f t="shared" si="113"/>
        <v>0.872</v>
      </c>
      <c r="AC90">
        <f>ROUND(((ES90*0)),6)</f>
        <v>0</v>
      </c>
      <c r="AD90">
        <f>ROUND(((((ET90*0.4))-((EU90*0.4)))+AE90),6)</f>
        <v>0</v>
      </c>
      <c r="AE90">
        <f>ROUND(((EU90*0.4)),6)</f>
        <v>0</v>
      </c>
      <c r="AF90">
        <f>ROUND(((EV90*0.4)),6)</f>
        <v>0.872</v>
      </c>
      <c r="AG90">
        <f t="shared" si="114"/>
        <v>0</v>
      </c>
      <c r="AH90">
        <f>((EW90*0.4))</f>
        <v>8.8000000000000009E-2</v>
      </c>
      <c r="AI90">
        <f>((EX90*0.4))</f>
        <v>0</v>
      </c>
      <c r="AJ90">
        <f t="shared" si="115"/>
        <v>0</v>
      </c>
      <c r="AK90">
        <v>69.010000000000005</v>
      </c>
      <c r="AL90">
        <v>66.83</v>
      </c>
      <c r="AM90">
        <v>0</v>
      </c>
      <c r="AN90">
        <v>0</v>
      </c>
      <c r="AO90">
        <v>2.1800000000000002</v>
      </c>
      <c r="AP90">
        <v>0</v>
      </c>
      <c r="AQ90">
        <v>0.22</v>
      </c>
      <c r="AR90">
        <v>0</v>
      </c>
      <c r="AS90">
        <v>0</v>
      </c>
      <c r="AT90">
        <v>128</v>
      </c>
      <c r="AU90">
        <v>83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1</v>
      </c>
      <c r="BH90">
        <v>0</v>
      </c>
      <c r="BI90">
        <v>1</v>
      </c>
      <c r="BJ90" t="s">
        <v>239</v>
      </c>
      <c r="BM90">
        <v>18001</v>
      </c>
      <c r="BN90">
        <v>0</v>
      </c>
      <c r="BP90">
        <v>0</v>
      </c>
      <c r="BQ90">
        <v>2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128</v>
      </c>
      <c r="CA90">
        <v>83</v>
      </c>
      <c r="CE90">
        <v>0</v>
      </c>
      <c r="CF90">
        <v>0</v>
      </c>
      <c r="CG90">
        <v>0</v>
      </c>
      <c r="CM90">
        <v>0</v>
      </c>
      <c r="CN90" t="s">
        <v>211</v>
      </c>
      <c r="CO90">
        <v>0</v>
      </c>
      <c r="CP90">
        <f t="shared" si="116"/>
        <v>12.21</v>
      </c>
      <c r="CQ90">
        <f t="shared" si="117"/>
        <v>0</v>
      </c>
      <c r="CR90">
        <f t="shared" si="118"/>
        <v>0</v>
      </c>
      <c r="CS90">
        <f t="shared" si="119"/>
        <v>0</v>
      </c>
      <c r="CT90">
        <f t="shared" si="120"/>
        <v>0.872</v>
      </c>
      <c r="CU90">
        <f t="shared" si="121"/>
        <v>0</v>
      </c>
      <c r="CV90">
        <f t="shared" si="122"/>
        <v>8.8000000000000009E-2</v>
      </c>
      <c r="CW90">
        <f t="shared" si="123"/>
        <v>0</v>
      </c>
      <c r="CX90">
        <f t="shared" si="124"/>
        <v>0</v>
      </c>
      <c r="CY90">
        <f t="shared" si="125"/>
        <v>15.628800000000002</v>
      </c>
      <c r="CZ90">
        <f t="shared" si="126"/>
        <v>10.134300000000001</v>
      </c>
      <c r="DD90" t="s">
        <v>212</v>
      </c>
      <c r="DE90" t="s">
        <v>213</v>
      </c>
      <c r="DF90" t="s">
        <v>213</v>
      </c>
      <c r="DG90" t="s">
        <v>213</v>
      </c>
      <c r="DI90" t="s">
        <v>213</v>
      </c>
      <c r="DJ90" t="s">
        <v>213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238</v>
      </c>
      <c r="DW90" t="s">
        <v>238</v>
      </c>
      <c r="DX90">
        <v>1</v>
      </c>
      <c r="EE90">
        <v>958035612</v>
      </c>
      <c r="EF90">
        <v>2</v>
      </c>
      <c r="EG90" t="s">
        <v>99</v>
      </c>
      <c r="EH90">
        <v>0</v>
      </c>
      <c r="EJ90">
        <v>1</v>
      </c>
      <c r="EK90">
        <v>18001</v>
      </c>
      <c r="EL90" t="s">
        <v>193</v>
      </c>
      <c r="EM90" t="s">
        <v>194</v>
      </c>
      <c r="EO90" t="s">
        <v>214</v>
      </c>
      <c r="EQ90">
        <v>0</v>
      </c>
      <c r="ER90">
        <v>69.010000000000005</v>
      </c>
      <c r="ES90">
        <v>66.83</v>
      </c>
      <c r="ET90">
        <v>0</v>
      </c>
      <c r="EU90">
        <v>0</v>
      </c>
      <c r="EV90">
        <v>2.1800000000000002</v>
      </c>
      <c r="EW90">
        <v>0.22</v>
      </c>
      <c r="EX90">
        <v>0</v>
      </c>
      <c r="EY90">
        <v>0</v>
      </c>
      <c r="FQ90">
        <v>0</v>
      </c>
      <c r="FR90">
        <f t="shared" si="127"/>
        <v>0</v>
      </c>
      <c r="FS90">
        <v>0</v>
      </c>
      <c r="FX90">
        <v>128</v>
      </c>
      <c r="FY90">
        <v>83</v>
      </c>
      <c r="GD90">
        <v>1</v>
      </c>
      <c r="GF90">
        <v>-1457359419</v>
      </c>
      <c r="GG90">
        <v>2</v>
      </c>
      <c r="GH90">
        <v>1</v>
      </c>
      <c r="GI90">
        <v>-2</v>
      </c>
      <c r="GJ90">
        <v>0</v>
      </c>
      <c r="GK90">
        <v>0</v>
      </c>
      <c r="GL90">
        <f t="shared" si="128"/>
        <v>0</v>
      </c>
      <c r="GM90">
        <f t="shared" si="129"/>
        <v>37.97</v>
      </c>
      <c r="GN90">
        <f t="shared" si="130"/>
        <v>37.97</v>
      </c>
      <c r="GO90">
        <f t="shared" si="131"/>
        <v>0</v>
      </c>
      <c r="GP90">
        <f t="shared" si="132"/>
        <v>0</v>
      </c>
      <c r="GR90">
        <v>0</v>
      </c>
      <c r="GS90">
        <v>3</v>
      </c>
      <c r="GT90">
        <v>0</v>
      </c>
      <c r="GV90">
        <f t="shared" si="133"/>
        <v>0</v>
      </c>
      <c r="GW90">
        <v>1</v>
      </c>
      <c r="GX90">
        <f t="shared" si="134"/>
        <v>0</v>
      </c>
      <c r="HA90">
        <v>0</v>
      </c>
      <c r="HB90">
        <v>0</v>
      </c>
      <c r="HC90">
        <f t="shared" si="135"/>
        <v>0</v>
      </c>
      <c r="IK90">
        <v>0</v>
      </c>
    </row>
    <row r="91" spans="1:245">
      <c r="A91">
        <v>17</v>
      </c>
      <c r="B91">
        <v>1</v>
      </c>
      <c r="C91">
        <f ca="1">ROW(SmtRes!A320)</f>
        <v>320</v>
      </c>
      <c r="D91">
        <f ca="1">ROW(EtalonRes!A326)</f>
        <v>326</v>
      </c>
      <c r="E91" t="s">
        <v>235</v>
      </c>
      <c r="F91" t="s">
        <v>236</v>
      </c>
      <c r="G91" t="s">
        <v>237</v>
      </c>
      <c r="H91" t="s">
        <v>238</v>
      </c>
      <c r="I91">
        <v>14</v>
      </c>
      <c r="J91">
        <v>0</v>
      </c>
      <c r="O91">
        <f t="shared" si="102"/>
        <v>410.19</v>
      </c>
      <c r="P91">
        <f t="shared" si="103"/>
        <v>0</v>
      </c>
      <c r="Q91">
        <f t="shared" si="104"/>
        <v>0</v>
      </c>
      <c r="R91">
        <f t="shared" si="105"/>
        <v>0</v>
      </c>
      <c r="S91">
        <f t="shared" si="106"/>
        <v>410.19</v>
      </c>
      <c r="T91">
        <f t="shared" si="107"/>
        <v>0</v>
      </c>
      <c r="U91">
        <f t="shared" si="108"/>
        <v>1.2320000000000002</v>
      </c>
      <c r="V91">
        <f t="shared" si="109"/>
        <v>0</v>
      </c>
      <c r="W91">
        <f t="shared" si="110"/>
        <v>0</v>
      </c>
      <c r="X91">
        <f t="shared" si="111"/>
        <v>525.04</v>
      </c>
      <c r="Y91">
        <f t="shared" si="112"/>
        <v>340.46</v>
      </c>
      <c r="AA91">
        <v>991676013</v>
      </c>
      <c r="AB91">
        <f t="shared" si="113"/>
        <v>0.872</v>
      </c>
      <c r="AC91">
        <f>ROUND(((ES91*0)),6)</f>
        <v>0</v>
      </c>
      <c r="AD91">
        <f>ROUND(((((ET91*0.4))-((EU91*0.4)))+AE91),6)</f>
        <v>0</v>
      </c>
      <c r="AE91">
        <f>ROUND(((EU91*0.4)),6)</f>
        <v>0</v>
      </c>
      <c r="AF91">
        <f>ROUND(((EV91*0.4)),6)</f>
        <v>0.872</v>
      </c>
      <c r="AG91">
        <f t="shared" si="114"/>
        <v>0</v>
      </c>
      <c r="AH91">
        <f>((EW91*0.4))</f>
        <v>8.8000000000000009E-2</v>
      </c>
      <c r="AI91">
        <f>((EX91*0.4))</f>
        <v>0</v>
      </c>
      <c r="AJ91">
        <f t="shared" si="115"/>
        <v>0</v>
      </c>
      <c r="AK91">
        <v>69.010000000000005</v>
      </c>
      <c r="AL91">
        <v>66.83</v>
      </c>
      <c r="AM91">
        <v>0</v>
      </c>
      <c r="AN91">
        <v>0</v>
      </c>
      <c r="AO91">
        <v>2.1800000000000002</v>
      </c>
      <c r="AP91">
        <v>0</v>
      </c>
      <c r="AQ91">
        <v>0.22</v>
      </c>
      <c r="AR91">
        <v>0</v>
      </c>
      <c r="AS91">
        <v>0</v>
      </c>
      <c r="AT91">
        <v>128</v>
      </c>
      <c r="AU91">
        <v>83</v>
      </c>
      <c r="AV91">
        <v>1</v>
      </c>
      <c r="AW91">
        <v>1</v>
      </c>
      <c r="AZ91">
        <v>1</v>
      </c>
      <c r="BA91">
        <v>33.6</v>
      </c>
      <c r="BB91">
        <v>1</v>
      </c>
      <c r="BC91">
        <v>9.41</v>
      </c>
      <c r="BH91">
        <v>0</v>
      </c>
      <c r="BI91">
        <v>1</v>
      </c>
      <c r="BJ91" t="s">
        <v>239</v>
      </c>
      <c r="BM91">
        <v>18001</v>
      </c>
      <c r="BN91">
        <v>0</v>
      </c>
      <c r="BO91" t="s">
        <v>236</v>
      </c>
      <c r="BP91">
        <v>1</v>
      </c>
      <c r="BQ91">
        <v>2</v>
      </c>
      <c r="BR91">
        <v>0</v>
      </c>
      <c r="BS91">
        <v>33.6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128</v>
      </c>
      <c r="CA91">
        <v>83</v>
      </c>
      <c r="CE91">
        <v>0</v>
      </c>
      <c r="CF91">
        <v>0</v>
      </c>
      <c r="CG91">
        <v>0</v>
      </c>
      <c r="CM91">
        <v>0</v>
      </c>
      <c r="CN91" t="s">
        <v>211</v>
      </c>
      <c r="CO91">
        <v>0</v>
      </c>
      <c r="CP91">
        <f t="shared" si="116"/>
        <v>410.19</v>
      </c>
      <c r="CQ91">
        <f t="shared" si="117"/>
        <v>0</v>
      </c>
      <c r="CR91">
        <f t="shared" si="118"/>
        <v>0</v>
      </c>
      <c r="CS91">
        <f t="shared" si="119"/>
        <v>0</v>
      </c>
      <c r="CT91">
        <f t="shared" si="120"/>
        <v>29.299200000000003</v>
      </c>
      <c r="CU91">
        <f t="shared" si="121"/>
        <v>0</v>
      </c>
      <c r="CV91">
        <f t="shared" si="122"/>
        <v>8.8000000000000009E-2</v>
      </c>
      <c r="CW91">
        <f t="shared" si="123"/>
        <v>0</v>
      </c>
      <c r="CX91">
        <f t="shared" si="124"/>
        <v>0</v>
      </c>
      <c r="CY91">
        <f t="shared" si="125"/>
        <v>525.04319999999996</v>
      </c>
      <c r="CZ91">
        <f t="shared" si="126"/>
        <v>340.45769999999999</v>
      </c>
      <c r="DD91" t="s">
        <v>212</v>
      </c>
      <c r="DE91" t="s">
        <v>213</v>
      </c>
      <c r="DF91" t="s">
        <v>213</v>
      </c>
      <c r="DG91" t="s">
        <v>213</v>
      </c>
      <c r="DI91" t="s">
        <v>213</v>
      </c>
      <c r="DJ91" t="s">
        <v>213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238</v>
      </c>
      <c r="DW91" t="s">
        <v>238</v>
      </c>
      <c r="DX91">
        <v>1</v>
      </c>
      <c r="EE91">
        <v>958035612</v>
      </c>
      <c r="EF91">
        <v>2</v>
      </c>
      <c r="EG91" t="s">
        <v>99</v>
      </c>
      <c r="EH91">
        <v>0</v>
      </c>
      <c r="EJ91">
        <v>1</v>
      </c>
      <c r="EK91">
        <v>18001</v>
      </c>
      <c r="EL91" t="s">
        <v>193</v>
      </c>
      <c r="EM91" t="s">
        <v>194</v>
      </c>
      <c r="EO91" t="s">
        <v>214</v>
      </c>
      <c r="EQ91">
        <v>0</v>
      </c>
      <c r="ER91">
        <v>69.010000000000005</v>
      </c>
      <c r="ES91">
        <v>66.83</v>
      </c>
      <c r="ET91">
        <v>0</v>
      </c>
      <c r="EU91">
        <v>0</v>
      </c>
      <c r="EV91">
        <v>2.1800000000000002</v>
      </c>
      <c r="EW91">
        <v>0.22</v>
      </c>
      <c r="EX91">
        <v>0</v>
      </c>
      <c r="EY91">
        <v>0</v>
      </c>
      <c r="FQ91">
        <v>0</v>
      </c>
      <c r="FR91">
        <f t="shared" si="127"/>
        <v>0</v>
      </c>
      <c r="FS91">
        <v>0</v>
      </c>
      <c r="FX91">
        <v>128</v>
      </c>
      <c r="FY91">
        <v>83</v>
      </c>
      <c r="GD91">
        <v>1</v>
      </c>
      <c r="GF91">
        <v>-1457359419</v>
      </c>
      <c r="GG91">
        <v>2</v>
      </c>
      <c r="GH91">
        <v>1</v>
      </c>
      <c r="GI91">
        <v>2</v>
      </c>
      <c r="GJ91">
        <v>0</v>
      </c>
      <c r="GK91">
        <v>0</v>
      </c>
      <c r="GL91">
        <f t="shared" si="128"/>
        <v>0</v>
      </c>
      <c r="GM91">
        <f t="shared" si="129"/>
        <v>1275.69</v>
      </c>
      <c r="GN91">
        <f t="shared" si="130"/>
        <v>1275.69</v>
      </c>
      <c r="GO91">
        <f t="shared" si="131"/>
        <v>0</v>
      </c>
      <c r="GP91">
        <f t="shared" si="132"/>
        <v>0</v>
      </c>
      <c r="GR91">
        <v>0</v>
      </c>
      <c r="GS91">
        <v>3</v>
      </c>
      <c r="GT91">
        <v>0</v>
      </c>
      <c r="GV91">
        <f t="shared" si="133"/>
        <v>0</v>
      </c>
      <c r="GW91">
        <v>1</v>
      </c>
      <c r="GX91">
        <f t="shared" si="134"/>
        <v>0</v>
      </c>
      <c r="HA91">
        <v>0</v>
      </c>
      <c r="HB91">
        <v>0</v>
      </c>
      <c r="HC91">
        <f t="shared" si="135"/>
        <v>0</v>
      </c>
      <c r="IK91">
        <v>0</v>
      </c>
    </row>
    <row r="92" spans="1:245">
      <c r="A92">
        <v>17</v>
      </c>
      <c r="B92">
        <v>1</v>
      </c>
      <c r="C92">
        <f ca="1">ROW(SmtRes!A326)</f>
        <v>326</v>
      </c>
      <c r="D92">
        <f ca="1">ROW(EtalonRes!A331)</f>
        <v>331</v>
      </c>
      <c r="E92" t="s">
        <v>240</v>
      </c>
      <c r="F92" t="s">
        <v>236</v>
      </c>
      <c r="G92" t="s">
        <v>241</v>
      </c>
      <c r="H92" t="s">
        <v>238</v>
      </c>
      <c r="I92">
        <v>14</v>
      </c>
      <c r="J92">
        <v>0</v>
      </c>
      <c r="O92">
        <f t="shared" si="102"/>
        <v>970.72</v>
      </c>
      <c r="P92">
        <f t="shared" si="103"/>
        <v>935.62</v>
      </c>
      <c r="Q92">
        <f t="shared" si="104"/>
        <v>0</v>
      </c>
      <c r="R92">
        <f t="shared" si="105"/>
        <v>0</v>
      </c>
      <c r="S92">
        <f t="shared" si="106"/>
        <v>35.1</v>
      </c>
      <c r="T92">
        <f t="shared" si="107"/>
        <v>0</v>
      </c>
      <c r="U92">
        <f t="shared" si="108"/>
        <v>3.5419999999999998</v>
      </c>
      <c r="V92">
        <f t="shared" si="109"/>
        <v>0</v>
      </c>
      <c r="W92">
        <f t="shared" si="110"/>
        <v>0</v>
      </c>
      <c r="X92">
        <f t="shared" si="111"/>
        <v>44.93</v>
      </c>
      <c r="Y92">
        <f t="shared" si="112"/>
        <v>29.13</v>
      </c>
      <c r="AA92">
        <v>991675999</v>
      </c>
      <c r="AB92">
        <f t="shared" si="113"/>
        <v>69.337000000000003</v>
      </c>
      <c r="AC92">
        <f t="shared" ref="AC92:AC97" si="136">ROUND((ES92),6)</f>
        <v>66.83</v>
      </c>
      <c r="AD92">
        <f>ROUND(((((ET92*1.25))-((EU92*1.25)))+AE92),6)</f>
        <v>0</v>
      </c>
      <c r="AE92">
        <f>ROUND(((EU92*1.25)),6)</f>
        <v>0</v>
      </c>
      <c r="AF92">
        <f>ROUND(((EV92*1.15)),6)</f>
        <v>2.5070000000000001</v>
      </c>
      <c r="AG92">
        <f t="shared" si="114"/>
        <v>0</v>
      </c>
      <c r="AH92">
        <f>((EW92*1.15))</f>
        <v>0.253</v>
      </c>
      <c r="AI92">
        <f>((EX92*1.25))</f>
        <v>0</v>
      </c>
      <c r="AJ92">
        <f t="shared" si="115"/>
        <v>0</v>
      </c>
      <c r="AK92">
        <v>69.010000000000005</v>
      </c>
      <c r="AL92">
        <v>66.83</v>
      </c>
      <c r="AM92">
        <v>0</v>
      </c>
      <c r="AN92">
        <v>0</v>
      </c>
      <c r="AO92">
        <v>2.1800000000000002</v>
      </c>
      <c r="AP92">
        <v>0</v>
      </c>
      <c r="AQ92">
        <v>0.22</v>
      </c>
      <c r="AR92">
        <v>0</v>
      </c>
      <c r="AS92">
        <v>0</v>
      </c>
      <c r="AT92">
        <v>128</v>
      </c>
      <c r="AU92">
        <v>83</v>
      </c>
      <c r="AV92">
        <v>1</v>
      </c>
      <c r="AW92">
        <v>1</v>
      </c>
      <c r="AZ92">
        <v>1</v>
      </c>
      <c r="BA92">
        <v>1</v>
      </c>
      <c r="BB92">
        <v>1</v>
      </c>
      <c r="BC92">
        <v>1</v>
      </c>
      <c r="BH92">
        <v>0</v>
      </c>
      <c r="BI92">
        <v>1</v>
      </c>
      <c r="BJ92" t="s">
        <v>239</v>
      </c>
      <c r="BM92">
        <v>18001</v>
      </c>
      <c r="BN92">
        <v>0</v>
      </c>
      <c r="BP92">
        <v>0</v>
      </c>
      <c r="BQ92">
        <v>2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128</v>
      </c>
      <c r="CA92">
        <v>83</v>
      </c>
      <c r="CE92">
        <v>0</v>
      </c>
      <c r="CF92">
        <v>0</v>
      </c>
      <c r="CG92">
        <v>0</v>
      </c>
      <c r="CM92">
        <v>0</v>
      </c>
      <c r="CN92" t="s">
        <v>96</v>
      </c>
      <c r="CO92">
        <v>0</v>
      </c>
      <c r="CP92">
        <f t="shared" si="116"/>
        <v>970.72</v>
      </c>
      <c r="CQ92">
        <f t="shared" si="117"/>
        <v>66.83</v>
      </c>
      <c r="CR92">
        <f t="shared" si="118"/>
        <v>0</v>
      </c>
      <c r="CS92">
        <f t="shared" si="119"/>
        <v>0</v>
      </c>
      <c r="CT92">
        <f t="shared" si="120"/>
        <v>2.5070000000000001</v>
      </c>
      <c r="CU92">
        <f t="shared" si="121"/>
        <v>0</v>
      </c>
      <c r="CV92">
        <f t="shared" si="122"/>
        <v>0.253</v>
      </c>
      <c r="CW92">
        <f t="shared" si="123"/>
        <v>0</v>
      </c>
      <c r="CX92">
        <f t="shared" si="124"/>
        <v>0</v>
      </c>
      <c r="CY92">
        <f t="shared" si="125"/>
        <v>44.928000000000004</v>
      </c>
      <c r="CZ92">
        <f t="shared" si="126"/>
        <v>29.133000000000003</v>
      </c>
      <c r="DE92" t="s">
        <v>97</v>
      </c>
      <c r="DF92" t="s">
        <v>97</v>
      </c>
      <c r="DG92" t="s">
        <v>98</v>
      </c>
      <c r="DI92" t="s">
        <v>98</v>
      </c>
      <c r="DJ92" t="s">
        <v>97</v>
      </c>
      <c r="DN92">
        <v>0</v>
      </c>
      <c r="DO92">
        <v>0</v>
      </c>
      <c r="DP92">
        <v>1</v>
      </c>
      <c r="DQ92">
        <v>1</v>
      </c>
      <c r="DU92">
        <v>1013</v>
      </c>
      <c r="DV92" t="s">
        <v>238</v>
      </c>
      <c r="DW92" t="s">
        <v>238</v>
      </c>
      <c r="DX92">
        <v>1</v>
      </c>
      <c r="EE92">
        <v>958035612</v>
      </c>
      <c r="EF92">
        <v>2</v>
      </c>
      <c r="EG92" t="s">
        <v>99</v>
      </c>
      <c r="EH92">
        <v>0</v>
      </c>
      <c r="EJ92">
        <v>1</v>
      </c>
      <c r="EK92">
        <v>18001</v>
      </c>
      <c r="EL92" t="s">
        <v>193</v>
      </c>
      <c r="EM92" t="s">
        <v>194</v>
      </c>
      <c r="EO92" t="s">
        <v>102</v>
      </c>
      <c r="EQ92">
        <v>0</v>
      </c>
      <c r="ER92">
        <v>69.010000000000005</v>
      </c>
      <c r="ES92">
        <v>66.83</v>
      </c>
      <c r="ET92">
        <v>0</v>
      </c>
      <c r="EU92">
        <v>0</v>
      </c>
      <c r="EV92">
        <v>2.1800000000000002</v>
      </c>
      <c r="EW92">
        <v>0.22</v>
      </c>
      <c r="EX92">
        <v>0</v>
      </c>
      <c r="EY92">
        <v>0</v>
      </c>
      <c r="FQ92">
        <v>0</v>
      </c>
      <c r="FR92">
        <f t="shared" si="127"/>
        <v>0</v>
      </c>
      <c r="FS92">
        <v>0</v>
      </c>
      <c r="FX92">
        <v>128</v>
      </c>
      <c r="FY92">
        <v>83</v>
      </c>
      <c r="GD92">
        <v>1</v>
      </c>
      <c r="GF92">
        <v>-1631747837</v>
      </c>
      <c r="GG92">
        <v>2</v>
      </c>
      <c r="GH92">
        <v>1</v>
      </c>
      <c r="GI92">
        <v>-2</v>
      </c>
      <c r="GJ92">
        <v>0</v>
      </c>
      <c r="GK92">
        <v>0</v>
      </c>
      <c r="GL92">
        <f t="shared" si="128"/>
        <v>0</v>
      </c>
      <c r="GM92">
        <f t="shared" si="129"/>
        <v>1044.78</v>
      </c>
      <c r="GN92">
        <f t="shared" si="130"/>
        <v>1044.78</v>
      </c>
      <c r="GO92">
        <f t="shared" si="131"/>
        <v>0</v>
      </c>
      <c r="GP92">
        <f t="shared" si="132"/>
        <v>0</v>
      </c>
      <c r="GR92">
        <v>0</v>
      </c>
      <c r="GS92">
        <v>3</v>
      </c>
      <c r="GT92">
        <v>0</v>
      </c>
      <c r="GV92">
        <f t="shared" si="133"/>
        <v>0</v>
      </c>
      <c r="GW92">
        <v>1</v>
      </c>
      <c r="GX92">
        <f t="shared" si="134"/>
        <v>0</v>
      </c>
      <c r="HA92">
        <v>0</v>
      </c>
      <c r="HB92">
        <v>0</v>
      </c>
      <c r="HC92">
        <f t="shared" si="135"/>
        <v>0</v>
      </c>
      <c r="IK92">
        <v>0</v>
      </c>
    </row>
    <row r="93" spans="1:245">
      <c r="A93">
        <v>17</v>
      </c>
      <c r="B93">
        <v>1</v>
      </c>
      <c r="C93">
        <f ca="1">ROW(SmtRes!A332)</f>
        <v>332</v>
      </c>
      <c r="D93">
        <f ca="1">ROW(EtalonRes!A336)</f>
        <v>336</v>
      </c>
      <c r="E93" t="s">
        <v>240</v>
      </c>
      <c r="F93" t="s">
        <v>236</v>
      </c>
      <c r="G93" t="s">
        <v>241</v>
      </c>
      <c r="H93" t="s">
        <v>238</v>
      </c>
      <c r="I93">
        <v>14</v>
      </c>
      <c r="J93">
        <v>0</v>
      </c>
      <c r="O93">
        <f t="shared" si="102"/>
        <v>9983.4699999999993</v>
      </c>
      <c r="P93">
        <f t="shared" si="103"/>
        <v>8804.18</v>
      </c>
      <c r="Q93">
        <f t="shared" si="104"/>
        <v>0</v>
      </c>
      <c r="R93">
        <f t="shared" si="105"/>
        <v>0</v>
      </c>
      <c r="S93">
        <f t="shared" si="106"/>
        <v>1179.29</v>
      </c>
      <c r="T93">
        <f t="shared" si="107"/>
        <v>0</v>
      </c>
      <c r="U93">
        <f t="shared" si="108"/>
        <v>3.5419999999999998</v>
      </c>
      <c r="V93">
        <f t="shared" si="109"/>
        <v>0</v>
      </c>
      <c r="W93">
        <f t="shared" si="110"/>
        <v>0</v>
      </c>
      <c r="X93">
        <f t="shared" si="111"/>
        <v>1509.49</v>
      </c>
      <c r="Y93">
        <f t="shared" si="112"/>
        <v>978.81</v>
      </c>
      <c r="AA93">
        <v>991676013</v>
      </c>
      <c r="AB93">
        <f t="shared" si="113"/>
        <v>69.337000000000003</v>
      </c>
      <c r="AC93">
        <f t="shared" si="136"/>
        <v>66.83</v>
      </c>
      <c r="AD93">
        <f>ROUND(((((ET93*1.25))-((EU93*1.25)))+AE93),6)</f>
        <v>0</v>
      </c>
      <c r="AE93">
        <f>ROUND(((EU93*1.25)),6)</f>
        <v>0</v>
      </c>
      <c r="AF93">
        <f>ROUND(((EV93*1.15)),6)</f>
        <v>2.5070000000000001</v>
      </c>
      <c r="AG93">
        <f t="shared" si="114"/>
        <v>0</v>
      </c>
      <c r="AH93">
        <f>((EW93*1.15))</f>
        <v>0.253</v>
      </c>
      <c r="AI93">
        <f>((EX93*1.25))</f>
        <v>0</v>
      </c>
      <c r="AJ93">
        <f t="shared" si="115"/>
        <v>0</v>
      </c>
      <c r="AK93">
        <v>69.010000000000005</v>
      </c>
      <c r="AL93">
        <v>66.83</v>
      </c>
      <c r="AM93">
        <v>0</v>
      </c>
      <c r="AN93">
        <v>0</v>
      </c>
      <c r="AO93">
        <v>2.1800000000000002</v>
      </c>
      <c r="AP93">
        <v>0</v>
      </c>
      <c r="AQ93">
        <v>0.22</v>
      </c>
      <c r="AR93">
        <v>0</v>
      </c>
      <c r="AS93">
        <v>0</v>
      </c>
      <c r="AT93">
        <v>128</v>
      </c>
      <c r="AU93">
        <v>83</v>
      </c>
      <c r="AV93">
        <v>1</v>
      </c>
      <c r="AW93">
        <v>1</v>
      </c>
      <c r="AZ93">
        <v>1</v>
      </c>
      <c r="BA93">
        <v>33.6</v>
      </c>
      <c r="BB93">
        <v>1</v>
      </c>
      <c r="BC93">
        <v>9.41</v>
      </c>
      <c r="BH93">
        <v>0</v>
      </c>
      <c r="BI93">
        <v>1</v>
      </c>
      <c r="BJ93" t="s">
        <v>239</v>
      </c>
      <c r="BM93">
        <v>18001</v>
      </c>
      <c r="BN93">
        <v>0</v>
      </c>
      <c r="BO93" t="s">
        <v>236</v>
      </c>
      <c r="BP93">
        <v>1</v>
      </c>
      <c r="BQ93">
        <v>2</v>
      </c>
      <c r="BR93">
        <v>0</v>
      </c>
      <c r="BS93">
        <v>33.6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128</v>
      </c>
      <c r="CA93">
        <v>83</v>
      </c>
      <c r="CE93">
        <v>0</v>
      </c>
      <c r="CF93">
        <v>0</v>
      </c>
      <c r="CG93">
        <v>0</v>
      </c>
      <c r="CM93">
        <v>0</v>
      </c>
      <c r="CN93" t="s">
        <v>96</v>
      </c>
      <c r="CO93">
        <v>0</v>
      </c>
      <c r="CP93">
        <f t="shared" si="116"/>
        <v>9983.4700000000012</v>
      </c>
      <c r="CQ93">
        <f t="shared" si="117"/>
        <v>628.87030000000004</v>
      </c>
      <c r="CR93">
        <f t="shared" si="118"/>
        <v>0</v>
      </c>
      <c r="CS93">
        <f t="shared" si="119"/>
        <v>0</v>
      </c>
      <c r="CT93">
        <f t="shared" si="120"/>
        <v>84.235200000000006</v>
      </c>
      <c r="CU93">
        <f t="shared" si="121"/>
        <v>0</v>
      </c>
      <c r="CV93">
        <f t="shared" si="122"/>
        <v>0.253</v>
      </c>
      <c r="CW93">
        <f t="shared" si="123"/>
        <v>0</v>
      </c>
      <c r="CX93">
        <f t="shared" si="124"/>
        <v>0</v>
      </c>
      <c r="CY93">
        <f t="shared" si="125"/>
        <v>1509.4911999999999</v>
      </c>
      <c r="CZ93">
        <f t="shared" si="126"/>
        <v>978.81069999999988</v>
      </c>
      <c r="DE93" t="s">
        <v>97</v>
      </c>
      <c r="DF93" t="s">
        <v>97</v>
      </c>
      <c r="DG93" t="s">
        <v>98</v>
      </c>
      <c r="DI93" t="s">
        <v>98</v>
      </c>
      <c r="DJ93" t="s">
        <v>97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238</v>
      </c>
      <c r="DW93" t="s">
        <v>238</v>
      </c>
      <c r="DX93">
        <v>1</v>
      </c>
      <c r="EE93">
        <v>958035612</v>
      </c>
      <c r="EF93">
        <v>2</v>
      </c>
      <c r="EG93" t="s">
        <v>99</v>
      </c>
      <c r="EH93">
        <v>0</v>
      </c>
      <c r="EJ93">
        <v>1</v>
      </c>
      <c r="EK93">
        <v>18001</v>
      </c>
      <c r="EL93" t="s">
        <v>193</v>
      </c>
      <c r="EM93" t="s">
        <v>194</v>
      </c>
      <c r="EO93" t="s">
        <v>102</v>
      </c>
      <c r="EQ93">
        <v>0</v>
      </c>
      <c r="ER93">
        <v>69.010000000000005</v>
      </c>
      <c r="ES93">
        <v>66.83</v>
      </c>
      <c r="ET93">
        <v>0</v>
      </c>
      <c r="EU93">
        <v>0</v>
      </c>
      <c r="EV93">
        <v>2.1800000000000002</v>
      </c>
      <c r="EW93">
        <v>0.22</v>
      </c>
      <c r="EX93">
        <v>0</v>
      </c>
      <c r="EY93">
        <v>0</v>
      </c>
      <c r="FQ93">
        <v>0</v>
      </c>
      <c r="FR93">
        <f t="shared" si="127"/>
        <v>0</v>
      </c>
      <c r="FS93">
        <v>0</v>
      </c>
      <c r="FX93">
        <v>128</v>
      </c>
      <c r="FY93">
        <v>83</v>
      </c>
      <c r="GD93">
        <v>1</v>
      </c>
      <c r="GF93">
        <v>-1631747837</v>
      </c>
      <c r="GG93">
        <v>2</v>
      </c>
      <c r="GH93">
        <v>1</v>
      </c>
      <c r="GI93">
        <v>2</v>
      </c>
      <c r="GJ93">
        <v>0</v>
      </c>
      <c r="GK93">
        <v>0</v>
      </c>
      <c r="GL93">
        <f t="shared" si="128"/>
        <v>0</v>
      </c>
      <c r="GM93">
        <f t="shared" si="129"/>
        <v>12471.77</v>
      </c>
      <c r="GN93">
        <f t="shared" si="130"/>
        <v>12471.77</v>
      </c>
      <c r="GO93">
        <f t="shared" si="131"/>
        <v>0</v>
      </c>
      <c r="GP93">
        <f t="shared" si="132"/>
        <v>0</v>
      </c>
      <c r="GR93">
        <v>0</v>
      </c>
      <c r="GS93">
        <v>3</v>
      </c>
      <c r="GT93">
        <v>0</v>
      </c>
      <c r="GV93">
        <f t="shared" si="133"/>
        <v>0</v>
      </c>
      <c r="GW93">
        <v>1</v>
      </c>
      <c r="GX93">
        <f t="shared" si="134"/>
        <v>0</v>
      </c>
      <c r="HA93">
        <v>0</v>
      </c>
      <c r="HB93">
        <v>0</v>
      </c>
      <c r="HC93">
        <f t="shared" si="135"/>
        <v>0</v>
      </c>
      <c r="IK93">
        <v>0</v>
      </c>
    </row>
    <row r="94" spans="1:245">
      <c r="A94">
        <v>18</v>
      </c>
      <c r="B94">
        <v>1</v>
      </c>
      <c r="C94">
        <v>325</v>
      </c>
      <c r="E94" t="s">
        <v>242</v>
      </c>
      <c r="F94" t="s">
        <v>243</v>
      </c>
      <c r="G94" t="s">
        <v>244</v>
      </c>
      <c r="H94" t="s">
        <v>220</v>
      </c>
      <c r="I94">
        <f>I92*J94</f>
        <v>-14</v>
      </c>
      <c r="J94">
        <v>-1</v>
      </c>
      <c r="O94">
        <f t="shared" si="102"/>
        <v>-923.86</v>
      </c>
      <c r="P94">
        <f t="shared" si="103"/>
        <v>-923.86</v>
      </c>
      <c r="Q94">
        <f t="shared" si="104"/>
        <v>0</v>
      </c>
      <c r="R94">
        <f t="shared" si="105"/>
        <v>0</v>
      </c>
      <c r="S94">
        <f t="shared" si="106"/>
        <v>0</v>
      </c>
      <c r="T94">
        <f t="shared" si="107"/>
        <v>0</v>
      </c>
      <c r="U94">
        <f t="shared" si="108"/>
        <v>0</v>
      </c>
      <c r="V94">
        <f t="shared" si="109"/>
        <v>0</v>
      </c>
      <c r="W94">
        <f t="shared" si="110"/>
        <v>0</v>
      </c>
      <c r="X94">
        <f t="shared" si="111"/>
        <v>0</v>
      </c>
      <c r="Y94">
        <f t="shared" si="112"/>
        <v>0</v>
      </c>
      <c r="AA94">
        <v>991675999</v>
      </c>
      <c r="AB94">
        <f t="shared" si="113"/>
        <v>65.989999999999995</v>
      </c>
      <c r="AC94">
        <f t="shared" si="136"/>
        <v>65.989999999999995</v>
      </c>
      <c r="AD94">
        <f>ROUND((((ET94)-(EU94))+AE94),6)</f>
        <v>0</v>
      </c>
      <c r="AE94">
        <f t="shared" ref="AE94:AF97" si="137">ROUND((EU94),6)</f>
        <v>0</v>
      </c>
      <c r="AF94">
        <f t="shared" si="137"/>
        <v>0</v>
      </c>
      <c r="AG94">
        <f t="shared" si="114"/>
        <v>0</v>
      </c>
      <c r="AH94">
        <f t="shared" ref="AH94:AI97" si="138">(EW94)</f>
        <v>0</v>
      </c>
      <c r="AI94">
        <f t="shared" si="138"/>
        <v>0</v>
      </c>
      <c r="AJ94">
        <f t="shared" si="115"/>
        <v>0</v>
      </c>
      <c r="AK94">
        <v>65.989999999999995</v>
      </c>
      <c r="AL94">
        <v>65.989999999999995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128</v>
      </c>
      <c r="AU94">
        <v>83</v>
      </c>
      <c r="AV94">
        <v>1</v>
      </c>
      <c r="AW94">
        <v>1</v>
      </c>
      <c r="AZ94">
        <v>1</v>
      </c>
      <c r="BA94">
        <v>1</v>
      </c>
      <c r="BB94">
        <v>1</v>
      </c>
      <c r="BC94">
        <v>1</v>
      </c>
      <c r="BH94">
        <v>3</v>
      </c>
      <c r="BI94">
        <v>1</v>
      </c>
      <c r="BJ94" t="s">
        <v>245</v>
      </c>
      <c r="BM94">
        <v>18001</v>
      </c>
      <c r="BN94">
        <v>0</v>
      </c>
      <c r="BP94">
        <v>0</v>
      </c>
      <c r="BQ94">
        <v>2</v>
      </c>
      <c r="BR94">
        <v>1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128</v>
      </c>
      <c r="CA94">
        <v>83</v>
      </c>
      <c r="CE94">
        <v>0</v>
      </c>
      <c r="CF94">
        <v>0</v>
      </c>
      <c r="CG94">
        <v>0</v>
      </c>
      <c r="CM94">
        <v>0</v>
      </c>
      <c r="CO94">
        <v>0</v>
      </c>
      <c r="CP94">
        <f t="shared" si="116"/>
        <v>-923.86</v>
      </c>
      <c r="CQ94">
        <f t="shared" si="117"/>
        <v>65.989999999999995</v>
      </c>
      <c r="CR94">
        <f t="shared" si="118"/>
        <v>0</v>
      </c>
      <c r="CS94">
        <f t="shared" si="119"/>
        <v>0</v>
      </c>
      <c r="CT94">
        <f t="shared" si="120"/>
        <v>0</v>
      </c>
      <c r="CU94">
        <f t="shared" si="121"/>
        <v>0</v>
      </c>
      <c r="CV94">
        <f t="shared" si="122"/>
        <v>0</v>
      </c>
      <c r="CW94">
        <f t="shared" si="123"/>
        <v>0</v>
      </c>
      <c r="CX94">
        <f t="shared" si="124"/>
        <v>0</v>
      </c>
      <c r="CY94">
        <f t="shared" si="125"/>
        <v>0</v>
      </c>
      <c r="CZ94">
        <f t="shared" si="126"/>
        <v>0</v>
      </c>
      <c r="DN94">
        <v>0</v>
      </c>
      <c r="DO94">
        <v>0</v>
      </c>
      <c r="DP94">
        <v>1</v>
      </c>
      <c r="DQ94">
        <v>1</v>
      </c>
      <c r="DU94">
        <v>1013</v>
      </c>
      <c r="DV94" t="s">
        <v>220</v>
      </c>
      <c r="DW94" t="s">
        <v>220</v>
      </c>
      <c r="DX94">
        <v>1</v>
      </c>
      <c r="EE94">
        <v>958035612</v>
      </c>
      <c r="EF94">
        <v>2</v>
      </c>
      <c r="EG94" t="s">
        <v>99</v>
      </c>
      <c r="EH94">
        <v>0</v>
      </c>
      <c r="EJ94">
        <v>1</v>
      </c>
      <c r="EK94">
        <v>18001</v>
      </c>
      <c r="EL94" t="s">
        <v>193</v>
      </c>
      <c r="EM94" t="s">
        <v>194</v>
      </c>
      <c r="EQ94">
        <v>0</v>
      </c>
      <c r="ER94">
        <v>65.989999999999995</v>
      </c>
      <c r="ES94">
        <v>65.989999999999995</v>
      </c>
      <c r="ET94">
        <v>0</v>
      </c>
      <c r="EU94">
        <v>0</v>
      </c>
      <c r="EV94">
        <v>0</v>
      </c>
      <c r="EW94">
        <v>0</v>
      </c>
      <c r="EX94">
        <v>0</v>
      </c>
      <c r="FQ94">
        <v>0</v>
      </c>
      <c r="FR94">
        <f t="shared" si="127"/>
        <v>0</v>
      </c>
      <c r="FS94">
        <v>0</v>
      </c>
      <c r="FX94">
        <v>128</v>
      </c>
      <c r="FY94">
        <v>83</v>
      </c>
      <c r="GD94">
        <v>1</v>
      </c>
      <c r="GF94">
        <v>2094886227</v>
      </c>
      <c r="GG94">
        <v>2</v>
      </c>
      <c r="GH94">
        <v>1</v>
      </c>
      <c r="GI94">
        <v>-2</v>
      </c>
      <c r="GJ94">
        <v>0</v>
      </c>
      <c r="GK94">
        <v>0</v>
      </c>
      <c r="GL94">
        <f t="shared" si="128"/>
        <v>0</v>
      </c>
      <c r="GM94">
        <f t="shared" si="129"/>
        <v>-923.86</v>
      </c>
      <c r="GN94">
        <f t="shared" si="130"/>
        <v>-923.86</v>
      </c>
      <c r="GO94">
        <f t="shared" si="131"/>
        <v>0</v>
      </c>
      <c r="GP94">
        <f t="shared" si="132"/>
        <v>0</v>
      </c>
      <c r="GR94">
        <v>0</v>
      </c>
      <c r="GS94">
        <v>3</v>
      </c>
      <c r="GT94">
        <v>0</v>
      </c>
      <c r="GV94">
        <f t="shared" si="133"/>
        <v>0</v>
      </c>
      <c r="GW94">
        <v>1</v>
      </c>
      <c r="GX94">
        <f t="shared" si="134"/>
        <v>0</v>
      </c>
      <c r="HA94">
        <v>0</v>
      </c>
      <c r="HB94">
        <v>0</v>
      </c>
      <c r="HC94">
        <f t="shared" si="135"/>
        <v>0</v>
      </c>
      <c r="IK94">
        <v>0</v>
      </c>
    </row>
    <row r="95" spans="1:245">
      <c r="A95">
        <v>18</v>
      </c>
      <c r="B95">
        <v>1</v>
      </c>
      <c r="C95">
        <v>331</v>
      </c>
      <c r="E95" t="s">
        <v>242</v>
      </c>
      <c r="F95" t="s">
        <v>243</v>
      </c>
      <c r="G95" t="s">
        <v>244</v>
      </c>
      <c r="H95" t="s">
        <v>220</v>
      </c>
      <c r="I95">
        <f>I93*J95</f>
        <v>-14</v>
      </c>
      <c r="J95">
        <v>-1</v>
      </c>
      <c r="O95">
        <f t="shared" si="102"/>
        <v>-8767.43</v>
      </c>
      <c r="P95">
        <f t="shared" si="103"/>
        <v>-8767.43</v>
      </c>
      <c r="Q95">
        <f t="shared" si="104"/>
        <v>0</v>
      </c>
      <c r="R95">
        <f t="shared" si="105"/>
        <v>0</v>
      </c>
      <c r="S95">
        <f t="shared" si="106"/>
        <v>0</v>
      </c>
      <c r="T95">
        <f t="shared" si="107"/>
        <v>0</v>
      </c>
      <c r="U95">
        <f t="shared" si="108"/>
        <v>0</v>
      </c>
      <c r="V95">
        <f t="shared" si="109"/>
        <v>0</v>
      </c>
      <c r="W95">
        <f t="shared" si="110"/>
        <v>0</v>
      </c>
      <c r="X95">
        <f t="shared" si="111"/>
        <v>0</v>
      </c>
      <c r="Y95">
        <f t="shared" si="112"/>
        <v>0</v>
      </c>
      <c r="AA95">
        <v>991676013</v>
      </c>
      <c r="AB95">
        <f t="shared" si="113"/>
        <v>65.989999999999995</v>
      </c>
      <c r="AC95">
        <f t="shared" si="136"/>
        <v>65.989999999999995</v>
      </c>
      <c r="AD95">
        <f>ROUND((((ET95)-(EU95))+AE95),6)</f>
        <v>0</v>
      </c>
      <c r="AE95">
        <f t="shared" si="137"/>
        <v>0</v>
      </c>
      <c r="AF95">
        <f t="shared" si="137"/>
        <v>0</v>
      </c>
      <c r="AG95">
        <f t="shared" si="114"/>
        <v>0</v>
      </c>
      <c r="AH95">
        <f t="shared" si="138"/>
        <v>0</v>
      </c>
      <c r="AI95">
        <f t="shared" si="138"/>
        <v>0</v>
      </c>
      <c r="AJ95">
        <f t="shared" si="115"/>
        <v>0</v>
      </c>
      <c r="AK95">
        <v>65.989999999999995</v>
      </c>
      <c r="AL95">
        <v>65.989999999999995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128</v>
      </c>
      <c r="AU95">
        <v>83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9.49</v>
      </c>
      <c r="BH95">
        <v>3</v>
      </c>
      <c r="BI95">
        <v>1</v>
      </c>
      <c r="BJ95" t="s">
        <v>245</v>
      </c>
      <c r="BM95">
        <v>18001</v>
      </c>
      <c r="BN95">
        <v>0</v>
      </c>
      <c r="BO95" t="s">
        <v>243</v>
      </c>
      <c r="BP95">
        <v>1</v>
      </c>
      <c r="BQ95">
        <v>2</v>
      </c>
      <c r="BR95">
        <v>1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128</v>
      </c>
      <c r="CA95">
        <v>83</v>
      </c>
      <c r="CE95">
        <v>0</v>
      </c>
      <c r="CF95">
        <v>0</v>
      </c>
      <c r="CG95">
        <v>0</v>
      </c>
      <c r="CM95">
        <v>0</v>
      </c>
      <c r="CO95">
        <v>0</v>
      </c>
      <c r="CP95">
        <f t="shared" si="116"/>
        <v>-8767.43</v>
      </c>
      <c r="CQ95">
        <f t="shared" si="117"/>
        <v>626.24509999999998</v>
      </c>
      <c r="CR95">
        <f t="shared" si="118"/>
        <v>0</v>
      </c>
      <c r="CS95">
        <f t="shared" si="119"/>
        <v>0</v>
      </c>
      <c r="CT95">
        <f t="shared" si="120"/>
        <v>0</v>
      </c>
      <c r="CU95">
        <f t="shared" si="121"/>
        <v>0</v>
      </c>
      <c r="CV95">
        <f t="shared" si="122"/>
        <v>0</v>
      </c>
      <c r="CW95">
        <f t="shared" si="123"/>
        <v>0</v>
      </c>
      <c r="CX95">
        <f t="shared" si="124"/>
        <v>0</v>
      </c>
      <c r="CY95">
        <f t="shared" si="125"/>
        <v>0</v>
      </c>
      <c r="CZ95">
        <f t="shared" si="126"/>
        <v>0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220</v>
      </c>
      <c r="DW95" t="s">
        <v>220</v>
      </c>
      <c r="DX95">
        <v>1</v>
      </c>
      <c r="EE95">
        <v>958035612</v>
      </c>
      <c r="EF95">
        <v>2</v>
      </c>
      <c r="EG95" t="s">
        <v>99</v>
      </c>
      <c r="EH95">
        <v>0</v>
      </c>
      <c r="EJ95">
        <v>1</v>
      </c>
      <c r="EK95">
        <v>18001</v>
      </c>
      <c r="EL95" t="s">
        <v>193</v>
      </c>
      <c r="EM95" t="s">
        <v>194</v>
      </c>
      <c r="EQ95">
        <v>0</v>
      </c>
      <c r="ER95">
        <v>65.989999999999995</v>
      </c>
      <c r="ES95">
        <v>65.989999999999995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27"/>
        <v>0</v>
      </c>
      <c r="FS95">
        <v>0</v>
      </c>
      <c r="FX95">
        <v>128</v>
      </c>
      <c r="FY95">
        <v>83</v>
      </c>
      <c r="GD95">
        <v>1</v>
      </c>
      <c r="GF95">
        <v>2094886227</v>
      </c>
      <c r="GG95">
        <v>2</v>
      </c>
      <c r="GH95">
        <v>1</v>
      </c>
      <c r="GI95">
        <v>2</v>
      </c>
      <c r="GJ95">
        <v>0</v>
      </c>
      <c r="GK95">
        <v>0</v>
      </c>
      <c r="GL95">
        <f t="shared" si="128"/>
        <v>0</v>
      </c>
      <c r="GM95">
        <f t="shared" si="129"/>
        <v>-8767.43</v>
      </c>
      <c r="GN95">
        <f t="shared" si="130"/>
        <v>-8767.43</v>
      </c>
      <c r="GO95">
        <f t="shared" si="131"/>
        <v>0</v>
      </c>
      <c r="GP95">
        <f t="shared" si="132"/>
        <v>0</v>
      </c>
      <c r="GR95">
        <v>0</v>
      </c>
      <c r="GS95">
        <v>3</v>
      </c>
      <c r="GT95">
        <v>0</v>
      </c>
      <c r="GV95">
        <f t="shared" si="133"/>
        <v>0</v>
      </c>
      <c r="GW95">
        <v>1</v>
      </c>
      <c r="GX95">
        <f t="shared" si="134"/>
        <v>0</v>
      </c>
      <c r="HA95">
        <v>0</v>
      </c>
      <c r="HB95">
        <v>0</v>
      </c>
      <c r="HC95">
        <f t="shared" si="135"/>
        <v>0</v>
      </c>
      <c r="IK95">
        <v>0</v>
      </c>
    </row>
    <row r="96" spans="1:245">
      <c r="A96">
        <v>18</v>
      </c>
      <c r="B96">
        <v>1</v>
      </c>
      <c r="C96">
        <v>326</v>
      </c>
      <c r="E96" t="s">
        <v>246</v>
      </c>
      <c r="F96" t="s">
        <v>109</v>
      </c>
      <c r="G96" t="s">
        <v>247</v>
      </c>
      <c r="H96" t="s">
        <v>144</v>
      </c>
      <c r="I96">
        <f>I92*J96</f>
        <v>14</v>
      </c>
      <c r="J96">
        <v>1</v>
      </c>
      <c r="O96">
        <f t="shared" si="102"/>
        <v>10301.620000000001</v>
      </c>
      <c r="P96">
        <f t="shared" si="103"/>
        <v>10301.620000000001</v>
      </c>
      <c r="Q96">
        <f t="shared" si="104"/>
        <v>0</v>
      </c>
      <c r="R96">
        <f t="shared" si="105"/>
        <v>0</v>
      </c>
      <c r="S96">
        <f t="shared" si="106"/>
        <v>0</v>
      </c>
      <c r="T96">
        <f t="shared" si="107"/>
        <v>0</v>
      </c>
      <c r="U96">
        <f t="shared" si="108"/>
        <v>0</v>
      </c>
      <c r="V96">
        <f t="shared" si="109"/>
        <v>0</v>
      </c>
      <c r="W96">
        <f t="shared" si="110"/>
        <v>0</v>
      </c>
      <c r="X96">
        <f t="shared" si="111"/>
        <v>0</v>
      </c>
      <c r="Y96">
        <f t="shared" si="112"/>
        <v>0</v>
      </c>
      <c r="AA96">
        <v>991675999</v>
      </c>
      <c r="AB96">
        <f t="shared" si="113"/>
        <v>735.83</v>
      </c>
      <c r="AC96">
        <f t="shared" si="136"/>
        <v>735.83</v>
      </c>
      <c r="AD96">
        <f>ROUND((((ET96)-(EU96))+AE96),6)</f>
        <v>0</v>
      </c>
      <c r="AE96">
        <f t="shared" si="137"/>
        <v>0</v>
      </c>
      <c r="AF96">
        <f t="shared" si="137"/>
        <v>0</v>
      </c>
      <c r="AG96">
        <f t="shared" si="114"/>
        <v>0</v>
      </c>
      <c r="AH96">
        <f t="shared" si="138"/>
        <v>0</v>
      </c>
      <c r="AI96">
        <f t="shared" si="138"/>
        <v>0</v>
      </c>
      <c r="AJ96">
        <f t="shared" si="115"/>
        <v>0</v>
      </c>
      <c r="AK96">
        <v>735.83</v>
      </c>
      <c r="AL96">
        <v>735.83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128</v>
      </c>
      <c r="AU96">
        <v>83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1</v>
      </c>
      <c r="BH96">
        <v>3</v>
      </c>
      <c r="BI96">
        <v>1</v>
      </c>
      <c r="BM96">
        <v>18001</v>
      </c>
      <c r="BN96">
        <v>0</v>
      </c>
      <c r="BP96">
        <v>0</v>
      </c>
      <c r="BQ96">
        <v>2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128</v>
      </c>
      <c r="CA96">
        <v>83</v>
      </c>
      <c r="CE96">
        <v>0</v>
      </c>
      <c r="CF96">
        <v>0</v>
      </c>
      <c r="CG96">
        <v>0</v>
      </c>
      <c r="CM96">
        <v>0</v>
      </c>
      <c r="CO96">
        <v>0</v>
      </c>
      <c r="CP96">
        <f t="shared" si="116"/>
        <v>10301.620000000001</v>
      </c>
      <c r="CQ96">
        <f t="shared" si="117"/>
        <v>735.83</v>
      </c>
      <c r="CR96">
        <f t="shared" si="118"/>
        <v>0</v>
      </c>
      <c r="CS96">
        <f t="shared" si="119"/>
        <v>0</v>
      </c>
      <c r="CT96">
        <f t="shared" si="120"/>
        <v>0</v>
      </c>
      <c r="CU96">
        <f t="shared" si="121"/>
        <v>0</v>
      </c>
      <c r="CV96">
        <f t="shared" si="122"/>
        <v>0</v>
      </c>
      <c r="CW96">
        <f t="shared" si="123"/>
        <v>0</v>
      </c>
      <c r="CX96">
        <f t="shared" si="124"/>
        <v>0</v>
      </c>
      <c r="CY96">
        <f t="shared" si="125"/>
        <v>0</v>
      </c>
      <c r="CZ96">
        <f t="shared" si="126"/>
        <v>0</v>
      </c>
      <c r="DN96">
        <v>0</v>
      </c>
      <c r="DO96">
        <v>0</v>
      </c>
      <c r="DP96">
        <v>1</v>
      </c>
      <c r="DQ96">
        <v>1</v>
      </c>
      <c r="DU96">
        <v>1010</v>
      </c>
      <c r="DV96" t="s">
        <v>144</v>
      </c>
      <c r="DW96" t="s">
        <v>145</v>
      </c>
      <c r="DX96">
        <v>1</v>
      </c>
      <c r="EE96">
        <v>958035612</v>
      </c>
      <c r="EF96">
        <v>2</v>
      </c>
      <c r="EG96" t="s">
        <v>99</v>
      </c>
      <c r="EH96">
        <v>0</v>
      </c>
      <c r="EJ96">
        <v>1</v>
      </c>
      <c r="EK96">
        <v>18001</v>
      </c>
      <c r="EL96" t="s">
        <v>193</v>
      </c>
      <c r="EM96" t="s">
        <v>194</v>
      </c>
      <c r="EQ96">
        <v>0</v>
      </c>
      <c r="ER96">
        <v>0</v>
      </c>
      <c r="ES96">
        <v>735.83</v>
      </c>
      <c r="ET96">
        <v>0</v>
      </c>
      <c r="EU96">
        <v>0</v>
      </c>
      <c r="EV96">
        <v>0</v>
      </c>
      <c r="EW96">
        <v>0</v>
      </c>
      <c r="EX96">
        <v>0</v>
      </c>
      <c r="FQ96">
        <v>0</v>
      </c>
      <c r="FR96">
        <f t="shared" si="127"/>
        <v>0</v>
      </c>
      <c r="FS96">
        <v>0</v>
      </c>
      <c r="FX96">
        <v>128</v>
      </c>
      <c r="FY96">
        <v>83</v>
      </c>
      <c r="GA96" t="s">
        <v>248</v>
      </c>
      <c r="GD96">
        <v>1</v>
      </c>
      <c r="GF96">
        <v>1810835437</v>
      </c>
      <c r="GG96">
        <v>2</v>
      </c>
      <c r="GH96">
        <v>4</v>
      </c>
      <c r="GI96">
        <v>-2</v>
      </c>
      <c r="GJ96">
        <v>0</v>
      </c>
      <c r="GK96">
        <v>0</v>
      </c>
      <c r="GL96">
        <f t="shared" si="128"/>
        <v>0</v>
      </c>
      <c r="GM96">
        <f t="shared" si="129"/>
        <v>10301.620000000001</v>
      </c>
      <c r="GN96">
        <f t="shared" si="130"/>
        <v>10301.620000000001</v>
      </c>
      <c r="GO96">
        <f t="shared" si="131"/>
        <v>0</v>
      </c>
      <c r="GP96">
        <f t="shared" si="132"/>
        <v>0</v>
      </c>
      <c r="GR96">
        <v>0</v>
      </c>
      <c r="GS96">
        <v>2</v>
      </c>
      <c r="GT96">
        <v>0</v>
      </c>
      <c r="GV96">
        <f t="shared" si="133"/>
        <v>0</v>
      </c>
      <c r="GW96">
        <v>1</v>
      </c>
      <c r="GX96">
        <f t="shared" si="134"/>
        <v>0</v>
      </c>
      <c r="HA96">
        <v>0</v>
      </c>
      <c r="HB96">
        <v>0</v>
      </c>
      <c r="HC96">
        <f t="shared" si="135"/>
        <v>0</v>
      </c>
      <c r="HE96" t="s">
        <v>112</v>
      </c>
      <c r="HF96" t="s">
        <v>112</v>
      </c>
      <c r="IK96">
        <v>0</v>
      </c>
    </row>
    <row r="97" spans="1:245">
      <c r="A97">
        <v>18</v>
      </c>
      <c r="B97">
        <v>1</v>
      </c>
      <c r="C97">
        <v>332</v>
      </c>
      <c r="E97" t="s">
        <v>246</v>
      </c>
      <c r="F97" t="s">
        <v>109</v>
      </c>
      <c r="G97" t="s">
        <v>247</v>
      </c>
      <c r="H97" t="s">
        <v>144</v>
      </c>
      <c r="I97">
        <f>I93*J97</f>
        <v>14</v>
      </c>
      <c r="J97">
        <v>1</v>
      </c>
      <c r="O97">
        <f t="shared" si="102"/>
        <v>10301.620000000001</v>
      </c>
      <c r="P97">
        <f t="shared" si="103"/>
        <v>10301.620000000001</v>
      </c>
      <c r="Q97">
        <f t="shared" si="104"/>
        <v>0</v>
      </c>
      <c r="R97">
        <f t="shared" si="105"/>
        <v>0</v>
      </c>
      <c r="S97">
        <f t="shared" si="106"/>
        <v>0</v>
      </c>
      <c r="T97">
        <f t="shared" si="107"/>
        <v>0</v>
      </c>
      <c r="U97">
        <f t="shared" si="108"/>
        <v>0</v>
      </c>
      <c r="V97">
        <f t="shared" si="109"/>
        <v>0</v>
      </c>
      <c r="W97">
        <f t="shared" si="110"/>
        <v>0</v>
      </c>
      <c r="X97">
        <f t="shared" si="111"/>
        <v>0</v>
      </c>
      <c r="Y97">
        <f t="shared" si="112"/>
        <v>0</v>
      </c>
      <c r="AA97">
        <v>991676013</v>
      </c>
      <c r="AB97">
        <f t="shared" si="113"/>
        <v>735.83</v>
      </c>
      <c r="AC97">
        <f t="shared" si="136"/>
        <v>735.83</v>
      </c>
      <c r="AD97">
        <f>ROUND((((ET97)-(EU97))+AE97),6)</f>
        <v>0</v>
      </c>
      <c r="AE97">
        <f t="shared" si="137"/>
        <v>0</v>
      </c>
      <c r="AF97">
        <f t="shared" si="137"/>
        <v>0</v>
      </c>
      <c r="AG97">
        <f t="shared" si="114"/>
        <v>0</v>
      </c>
      <c r="AH97">
        <f t="shared" si="138"/>
        <v>0</v>
      </c>
      <c r="AI97">
        <f t="shared" si="138"/>
        <v>0</v>
      </c>
      <c r="AJ97">
        <f t="shared" si="115"/>
        <v>0</v>
      </c>
      <c r="AK97">
        <v>735.83</v>
      </c>
      <c r="AL97">
        <v>735.83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128</v>
      </c>
      <c r="AU97">
        <v>83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1</v>
      </c>
      <c r="BH97">
        <v>3</v>
      </c>
      <c r="BI97">
        <v>1</v>
      </c>
      <c r="BM97">
        <v>18001</v>
      </c>
      <c r="BN97">
        <v>0</v>
      </c>
      <c r="BP97">
        <v>0</v>
      </c>
      <c r="BQ97">
        <v>2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128</v>
      </c>
      <c r="CA97">
        <v>83</v>
      </c>
      <c r="CE97">
        <v>0</v>
      </c>
      <c r="CF97">
        <v>0</v>
      </c>
      <c r="CG97">
        <v>0</v>
      </c>
      <c r="CM97">
        <v>0</v>
      </c>
      <c r="CO97">
        <v>0</v>
      </c>
      <c r="CP97">
        <f t="shared" si="116"/>
        <v>10301.620000000001</v>
      </c>
      <c r="CQ97">
        <f t="shared" si="117"/>
        <v>735.83</v>
      </c>
      <c r="CR97">
        <f t="shared" si="118"/>
        <v>0</v>
      </c>
      <c r="CS97">
        <f t="shared" si="119"/>
        <v>0</v>
      </c>
      <c r="CT97">
        <f t="shared" si="120"/>
        <v>0</v>
      </c>
      <c r="CU97">
        <f t="shared" si="121"/>
        <v>0</v>
      </c>
      <c r="CV97">
        <f t="shared" si="122"/>
        <v>0</v>
      </c>
      <c r="CW97">
        <f t="shared" si="123"/>
        <v>0</v>
      </c>
      <c r="CX97">
        <f t="shared" si="124"/>
        <v>0</v>
      </c>
      <c r="CY97">
        <f t="shared" si="125"/>
        <v>0</v>
      </c>
      <c r="CZ97">
        <f t="shared" si="126"/>
        <v>0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144</v>
      </c>
      <c r="DW97" t="s">
        <v>145</v>
      </c>
      <c r="DX97">
        <v>1</v>
      </c>
      <c r="EE97">
        <v>958035612</v>
      </c>
      <c r="EF97">
        <v>2</v>
      </c>
      <c r="EG97" t="s">
        <v>99</v>
      </c>
      <c r="EH97">
        <v>0</v>
      </c>
      <c r="EJ97">
        <v>1</v>
      </c>
      <c r="EK97">
        <v>18001</v>
      </c>
      <c r="EL97" t="s">
        <v>193</v>
      </c>
      <c r="EM97" t="s">
        <v>194</v>
      </c>
      <c r="EQ97">
        <v>0</v>
      </c>
      <c r="ER97">
        <v>735.83</v>
      </c>
      <c r="ES97">
        <v>735.83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1</v>
      </c>
      <c r="FD97">
        <v>18</v>
      </c>
      <c r="FF97">
        <v>883</v>
      </c>
      <c r="FQ97">
        <v>0</v>
      </c>
      <c r="FR97">
        <f t="shared" si="127"/>
        <v>0</v>
      </c>
      <c r="FS97">
        <v>0</v>
      </c>
      <c r="FX97">
        <v>128</v>
      </c>
      <c r="FY97">
        <v>83</v>
      </c>
      <c r="GA97" t="s">
        <v>248</v>
      </c>
      <c r="GD97">
        <v>1</v>
      </c>
      <c r="GF97">
        <v>1810835437</v>
      </c>
      <c r="GG97">
        <v>2</v>
      </c>
      <c r="GH97">
        <v>3</v>
      </c>
      <c r="GI97">
        <v>-2</v>
      </c>
      <c r="GJ97">
        <v>0</v>
      </c>
      <c r="GK97">
        <v>0</v>
      </c>
      <c r="GL97">
        <f t="shared" si="128"/>
        <v>0</v>
      </c>
      <c r="GM97">
        <f t="shared" si="129"/>
        <v>10301.620000000001</v>
      </c>
      <c r="GN97">
        <f t="shared" si="130"/>
        <v>10301.620000000001</v>
      </c>
      <c r="GO97">
        <f t="shared" si="131"/>
        <v>0</v>
      </c>
      <c r="GP97">
        <f t="shared" si="132"/>
        <v>0</v>
      </c>
      <c r="GR97">
        <v>1</v>
      </c>
      <c r="GS97">
        <v>1</v>
      </c>
      <c r="GT97">
        <v>0</v>
      </c>
      <c r="GV97">
        <f t="shared" si="133"/>
        <v>0</v>
      </c>
      <c r="GW97">
        <v>1</v>
      </c>
      <c r="GX97">
        <f t="shared" si="134"/>
        <v>0</v>
      </c>
      <c r="HA97">
        <v>0</v>
      </c>
      <c r="HB97">
        <v>0</v>
      </c>
      <c r="HC97">
        <f t="shared" si="135"/>
        <v>0</v>
      </c>
      <c r="HE97" t="s">
        <v>112</v>
      </c>
      <c r="HF97" t="s">
        <v>112</v>
      </c>
      <c r="IK97">
        <v>0</v>
      </c>
    </row>
    <row r="98" spans="1:245">
      <c r="A98">
        <v>17</v>
      </c>
      <c r="B98">
        <v>1</v>
      </c>
      <c r="C98">
        <f ca="1">ROW(SmtRes!A338)</f>
        <v>338</v>
      </c>
      <c r="D98">
        <f ca="1">ROW(EtalonRes!A342)</f>
        <v>342</v>
      </c>
      <c r="E98" t="s">
        <v>249</v>
      </c>
      <c r="F98" t="s">
        <v>250</v>
      </c>
      <c r="G98" t="s">
        <v>251</v>
      </c>
      <c r="H98" t="s">
        <v>238</v>
      </c>
      <c r="I98">
        <v>10</v>
      </c>
      <c r="J98">
        <v>0</v>
      </c>
      <c r="O98">
        <f t="shared" si="102"/>
        <v>11.64</v>
      </c>
      <c r="P98">
        <f t="shared" si="103"/>
        <v>0</v>
      </c>
      <c r="Q98">
        <f t="shared" si="104"/>
        <v>0</v>
      </c>
      <c r="R98">
        <f t="shared" si="105"/>
        <v>0</v>
      </c>
      <c r="S98">
        <f t="shared" si="106"/>
        <v>11.64</v>
      </c>
      <c r="T98">
        <f t="shared" si="107"/>
        <v>0</v>
      </c>
      <c r="U98">
        <f t="shared" si="108"/>
        <v>1.24</v>
      </c>
      <c r="V98">
        <f t="shared" si="109"/>
        <v>0</v>
      </c>
      <c r="W98">
        <f t="shared" si="110"/>
        <v>0</v>
      </c>
      <c r="X98">
        <f t="shared" si="111"/>
        <v>14.9</v>
      </c>
      <c r="Y98">
        <f t="shared" si="112"/>
        <v>9.66</v>
      </c>
      <c r="AA98">
        <v>991675999</v>
      </c>
      <c r="AB98">
        <f t="shared" si="113"/>
        <v>1.1639999999999999</v>
      </c>
      <c r="AC98">
        <f>ROUND(((ES98*0)),6)</f>
        <v>0</v>
      </c>
      <c r="AD98">
        <f>ROUND(((((ET98*0.4))-((EU98*0.4)))+AE98),6)</f>
        <v>0</v>
      </c>
      <c r="AE98">
        <f>ROUND(((EU98*0.4)),6)</f>
        <v>0</v>
      </c>
      <c r="AF98">
        <f>ROUND(((EV98*0.4)),6)</f>
        <v>1.1639999999999999</v>
      </c>
      <c r="AG98">
        <f t="shared" si="114"/>
        <v>0</v>
      </c>
      <c r="AH98">
        <f>((EW98*0.4))</f>
        <v>0.124</v>
      </c>
      <c r="AI98">
        <f>((EX98*0.4))</f>
        <v>0</v>
      </c>
      <c r="AJ98">
        <f t="shared" si="115"/>
        <v>0</v>
      </c>
      <c r="AK98">
        <v>129.76</v>
      </c>
      <c r="AL98">
        <v>126.85</v>
      </c>
      <c r="AM98">
        <v>0</v>
      </c>
      <c r="AN98">
        <v>0</v>
      </c>
      <c r="AO98">
        <v>2.91</v>
      </c>
      <c r="AP98">
        <v>0</v>
      </c>
      <c r="AQ98">
        <v>0.31</v>
      </c>
      <c r="AR98">
        <v>0</v>
      </c>
      <c r="AS98">
        <v>0</v>
      </c>
      <c r="AT98">
        <v>128</v>
      </c>
      <c r="AU98">
        <v>83</v>
      </c>
      <c r="AV98">
        <v>1</v>
      </c>
      <c r="AW98">
        <v>1</v>
      </c>
      <c r="AZ98">
        <v>1</v>
      </c>
      <c r="BA98">
        <v>1</v>
      </c>
      <c r="BB98">
        <v>1</v>
      </c>
      <c r="BC98">
        <v>1</v>
      </c>
      <c r="BH98">
        <v>0</v>
      </c>
      <c r="BI98">
        <v>1</v>
      </c>
      <c r="BJ98" t="s">
        <v>252</v>
      </c>
      <c r="BM98">
        <v>18001</v>
      </c>
      <c r="BN98">
        <v>0</v>
      </c>
      <c r="BP98">
        <v>0</v>
      </c>
      <c r="BQ98">
        <v>2</v>
      </c>
      <c r="BR98">
        <v>0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128</v>
      </c>
      <c r="CA98">
        <v>83</v>
      </c>
      <c r="CE98">
        <v>0</v>
      </c>
      <c r="CF98">
        <v>0</v>
      </c>
      <c r="CG98">
        <v>0</v>
      </c>
      <c r="CM98">
        <v>0</v>
      </c>
      <c r="CN98" t="s">
        <v>211</v>
      </c>
      <c r="CO98">
        <v>0</v>
      </c>
      <c r="CP98">
        <f t="shared" si="116"/>
        <v>11.64</v>
      </c>
      <c r="CQ98">
        <f t="shared" si="117"/>
        <v>0</v>
      </c>
      <c r="CR98">
        <f t="shared" si="118"/>
        <v>0</v>
      </c>
      <c r="CS98">
        <f t="shared" si="119"/>
        <v>0</v>
      </c>
      <c r="CT98">
        <f t="shared" si="120"/>
        <v>1.1639999999999999</v>
      </c>
      <c r="CU98">
        <f t="shared" si="121"/>
        <v>0</v>
      </c>
      <c r="CV98">
        <f t="shared" si="122"/>
        <v>0.124</v>
      </c>
      <c r="CW98">
        <f t="shared" si="123"/>
        <v>0</v>
      </c>
      <c r="CX98">
        <f t="shared" si="124"/>
        <v>0</v>
      </c>
      <c r="CY98">
        <f t="shared" si="125"/>
        <v>14.8992</v>
      </c>
      <c r="CZ98">
        <f t="shared" si="126"/>
        <v>9.6612000000000009</v>
      </c>
      <c r="DD98" t="s">
        <v>212</v>
      </c>
      <c r="DE98" t="s">
        <v>213</v>
      </c>
      <c r="DF98" t="s">
        <v>213</v>
      </c>
      <c r="DG98" t="s">
        <v>213</v>
      </c>
      <c r="DI98" t="s">
        <v>213</v>
      </c>
      <c r="DJ98" t="s">
        <v>213</v>
      </c>
      <c r="DN98">
        <v>0</v>
      </c>
      <c r="DO98">
        <v>0</v>
      </c>
      <c r="DP98">
        <v>1</v>
      </c>
      <c r="DQ98">
        <v>1</v>
      </c>
      <c r="DU98">
        <v>1013</v>
      </c>
      <c r="DV98" t="s">
        <v>238</v>
      </c>
      <c r="DW98" t="s">
        <v>238</v>
      </c>
      <c r="DX98">
        <v>1</v>
      </c>
      <c r="EE98">
        <v>958035612</v>
      </c>
      <c r="EF98">
        <v>2</v>
      </c>
      <c r="EG98" t="s">
        <v>99</v>
      </c>
      <c r="EH98">
        <v>0</v>
      </c>
      <c r="EJ98">
        <v>1</v>
      </c>
      <c r="EK98">
        <v>18001</v>
      </c>
      <c r="EL98" t="s">
        <v>193</v>
      </c>
      <c r="EM98" t="s">
        <v>194</v>
      </c>
      <c r="EO98" t="s">
        <v>214</v>
      </c>
      <c r="EQ98">
        <v>0</v>
      </c>
      <c r="ER98">
        <v>129.76</v>
      </c>
      <c r="ES98">
        <v>126.85</v>
      </c>
      <c r="ET98">
        <v>0</v>
      </c>
      <c r="EU98">
        <v>0</v>
      </c>
      <c r="EV98">
        <v>2.91</v>
      </c>
      <c r="EW98">
        <v>0.31</v>
      </c>
      <c r="EX98">
        <v>0</v>
      </c>
      <c r="EY98">
        <v>0</v>
      </c>
      <c r="FQ98">
        <v>0</v>
      </c>
      <c r="FR98">
        <f t="shared" si="127"/>
        <v>0</v>
      </c>
      <c r="FS98">
        <v>0</v>
      </c>
      <c r="FX98">
        <v>128</v>
      </c>
      <c r="FY98">
        <v>83</v>
      </c>
      <c r="GD98">
        <v>1</v>
      </c>
      <c r="GF98">
        <v>-1482462627</v>
      </c>
      <c r="GG98">
        <v>2</v>
      </c>
      <c r="GH98">
        <v>1</v>
      </c>
      <c r="GI98">
        <v>-2</v>
      </c>
      <c r="GJ98">
        <v>0</v>
      </c>
      <c r="GK98">
        <v>0</v>
      </c>
      <c r="GL98">
        <f t="shared" si="128"/>
        <v>0</v>
      </c>
      <c r="GM98">
        <f t="shared" si="129"/>
        <v>36.200000000000003</v>
      </c>
      <c r="GN98">
        <f t="shared" si="130"/>
        <v>36.200000000000003</v>
      </c>
      <c r="GO98">
        <f t="shared" si="131"/>
        <v>0</v>
      </c>
      <c r="GP98">
        <f t="shared" si="132"/>
        <v>0</v>
      </c>
      <c r="GR98">
        <v>0</v>
      </c>
      <c r="GS98">
        <v>3</v>
      </c>
      <c r="GT98">
        <v>0</v>
      </c>
      <c r="GV98">
        <f t="shared" si="133"/>
        <v>0</v>
      </c>
      <c r="GW98">
        <v>1</v>
      </c>
      <c r="GX98">
        <f t="shared" si="134"/>
        <v>0</v>
      </c>
      <c r="HA98">
        <v>0</v>
      </c>
      <c r="HB98">
        <v>0</v>
      </c>
      <c r="HC98">
        <f t="shared" si="135"/>
        <v>0</v>
      </c>
      <c r="IK98">
        <v>0</v>
      </c>
    </row>
    <row r="99" spans="1:245">
      <c r="A99">
        <v>17</v>
      </c>
      <c r="B99">
        <v>1</v>
      </c>
      <c r="C99">
        <f ca="1">ROW(SmtRes!A344)</f>
        <v>344</v>
      </c>
      <c r="D99">
        <f ca="1">ROW(EtalonRes!A348)</f>
        <v>348</v>
      </c>
      <c r="E99" t="s">
        <v>249</v>
      </c>
      <c r="F99" t="s">
        <v>250</v>
      </c>
      <c r="G99" t="s">
        <v>251</v>
      </c>
      <c r="H99" t="s">
        <v>238</v>
      </c>
      <c r="I99">
        <v>10</v>
      </c>
      <c r="J99">
        <v>0</v>
      </c>
      <c r="O99">
        <f t="shared" si="102"/>
        <v>391.1</v>
      </c>
      <c r="P99">
        <f t="shared" si="103"/>
        <v>0</v>
      </c>
      <c r="Q99">
        <f t="shared" si="104"/>
        <v>0</v>
      </c>
      <c r="R99">
        <f t="shared" si="105"/>
        <v>0</v>
      </c>
      <c r="S99">
        <f t="shared" si="106"/>
        <v>391.1</v>
      </c>
      <c r="T99">
        <f t="shared" si="107"/>
        <v>0</v>
      </c>
      <c r="U99">
        <f t="shared" si="108"/>
        <v>1.24</v>
      </c>
      <c r="V99">
        <f t="shared" si="109"/>
        <v>0</v>
      </c>
      <c r="W99">
        <f t="shared" si="110"/>
        <v>0</v>
      </c>
      <c r="X99">
        <f t="shared" si="111"/>
        <v>500.61</v>
      </c>
      <c r="Y99">
        <f t="shared" si="112"/>
        <v>324.61</v>
      </c>
      <c r="AA99">
        <v>991676013</v>
      </c>
      <c r="AB99">
        <f t="shared" si="113"/>
        <v>1.1639999999999999</v>
      </c>
      <c r="AC99">
        <f>ROUND(((ES99*0)),6)</f>
        <v>0</v>
      </c>
      <c r="AD99">
        <f>ROUND(((((ET99*0.4))-((EU99*0.4)))+AE99),6)</f>
        <v>0</v>
      </c>
      <c r="AE99">
        <f>ROUND(((EU99*0.4)),6)</f>
        <v>0</v>
      </c>
      <c r="AF99">
        <f>ROUND(((EV99*0.4)),6)</f>
        <v>1.1639999999999999</v>
      </c>
      <c r="AG99">
        <f t="shared" si="114"/>
        <v>0</v>
      </c>
      <c r="AH99">
        <f>((EW99*0.4))</f>
        <v>0.124</v>
      </c>
      <c r="AI99">
        <f>((EX99*0.4))</f>
        <v>0</v>
      </c>
      <c r="AJ99">
        <f t="shared" si="115"/>
        <v>0</v>
      </c>
      <c r="AK99">
        <v>129.76</v>
      </c>
      <c r="AL99">
        <v>126.85</v>
      </c>
      <c r="AM99">
        <v>0</v>
      </c>
      <c r="AN99">
        <v>0</v>
      </c>
      <c r="AO99">
        <v>2.91</v>
      </c>
      <c r="AP99">
        <v>0</v>
      </c>
      <c r="AQ99">
        <v>0.31</v>
      </c>
      <c r="AR99">
        <v>0</v>
      </c>
      <c r="AS99">
        <v>0</v>
      </c>
      <c r="AT99">
        <v>128</v>
      </c>
      <c r="AU99">
        <v>83</v>
      </c>
      <c r="AV99">
        <v>1</v>
      </c>
      <c r="AW99">
        <v>1</v>
      </c>
      <c r="AZ99">
        <v>1</v>
      </c>
      <c r="BA99">
        <v>33.6</v>
      </c>
      <c r="BB99">
        <v>1</v>
      </c>
      <c r="BC99">
        <v>9.66</v>
      </c>
      <c r="BH99">
        <v>0</v>
      </c>
      <c r="BI99">
        <v>1</v>
      </c>
      <c r="BJ99" t="s">
        <v>252</v>
      </c>
      <c r="BM99">
        <v>18001</v>
      </c>
      <c r="BN99">
        <v>0</v>
      </c>
      <c r="BO99" t="s">
        <v>250</v>
      </c>
      <c r="BP99">
        <v>1</v>
      </c>
      <c r="BQ99">
        <v>2</v>
      </c>
      <c r="BR99">
        <v>0</v>
      </c>
      <c r="BS99">
        <v>33.6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128</v>
      </c>
      <c r="CA99">
        <v>83</v>
      </c>
      <c r="CE99">
        <v>0</v>
      </c>
      <c r="CF99">
        <v>0</v>
      </c>
      <c r="CG99">
        <v>0</v>
      </c>
      <c r="CM99">
        <v>0</v>
      </c>
      <c r="CN99" t="s">
        <v>211</v>
      </c>
      <c r="CO99">
        <v>0</v>
      </c>
      <c r="CP99">
        <f t="shared" si="116"/>
        <v>391.1</v>
      </c>
      <c r="CQ99">
        <f t="shared" si="117"/>
        <v>0</v>
      </c>
      <c r="CR99">
        <f t="shared" si="118"/>
        <v>0</v>
      </c>
      <c r="CS99">
        <f t="shared" si="119"/>
        <v>0</v>
      </c>
      <c r="CT99">
        <f t="shared" si="120"/>
        <v>39.110399999999998</v>
      </c>
      <c r="CU99">
        <f t="shared" si="121"/>
        <v>0</v>
      </c>
      <c r="CV99">
        <f t="shared" si="122"/>
        <v>0.124</v>
      </c>
      <c r="CW99">
        <f t="shared" si="123"/>
        <v>0</v>
      </c>
      <c r="CX99">
        <f t="shared" si="124"/>
        <v>0</v>
      </c>
      <c r="CY99">
        <f t="shared" si="125"/>
        <v>500.608</v>
      </c>
      <c r="CZ99">
        <f t="shared" si="126"/>
        <v>324.61300000000006</v>
      </c>
      <c r="DD99" t="s">
        <v>212</v>
      </c>
      <c r="DE99" t="s">
        <v>213</v>
      </c>
      <c r="DF99" t="s">
        <v>213</v>
      </c>
      <c r="DG99" t="s">
        <v>213</v>
      </c>
      <c r="DI99" t="s">
        <v>213</v>
      </c>
      <c r="DJ99" t="s">
        <v>213</v>
      </c>
      <c r="DN99">
        <v>0</v>
      </c>
      <c r="DO99">
        <v>0</v>
      </c>
      <c r="DP99">
        <v>1</v>
      </c>
      <c r="DQ99">
        <v>1</v>
      </c>
      <c r="DU99">
        <v>1013</v>
      </c>
      <c r="DV99" t="s">
        <v>238</v>
      </c>
      <c r="DW99" t="s">
        <v>238</v>
      </c>
      <c r="DX99">
        <v>1</v>
      </c>
      <c r="EE99">
        <v>958035612</v>
      </c>
      <c r="EF99">
        <v>2</v>
      </c>
      <c r="EG99" t="s">
        <v>99</v>
      </c>
      <c r="EH99">
        <v>0</v>
      </c>
      <c r="EJ99">
        <v>1</v>
      </c>
      <c r="EK99">
        <v>18001</v>
      </c>
      <c r="EL99" t="s">
        <v>193</v>
      </c>
      <c r="EM99" t="s">
        <v>194</v>
      </c>
      <c r="EO99" t="s">
        <v>214</v>
      </c>
      <c r="EQ99">
        <v>0</v>
      </c>
      <c r="ER99">
        <v>129.76</v>
      </c>
      <c r="ES99">
        <v>126.85</v>
      </c>
      <c r="ET99">
        <v>0</v>
      </c>
      <c r="EU99">
        <v>0</v>
      </c>
      <c r="EV99">
        <v>2.91</v>
      </c>
      <c r="EW99">
        <v>0.31</v>
      </c>
      <c r="EX99">
        <v>0</v>
      </c>
      <c r="EY99">
        <v>0</v>
      </c>
      <c r="FQ99">
        <v>0</v>
      </c>
      <c r="FR99">
        <f t="shared" si="127"/>
        <v>0</v>
      </c>
      <c r="FS99">
        <v>0</v>
      </c>
      <c r="FX99">
        <v>128</v>
      </c>
      <c r="FY99">
        <v>83</v>
      </c>
      <c r="GD99">
        <v>1</v>
      </c>
      <c r="GF99">
        <v>-1482462627</v>
      </c>
      <c r="GG99">
        <v>2</v>
      </c>
      <c r="GH99">
        <v>1</v>
      </c>
      <c r="GI99">
        <v>2</v>
      </c>
      <c r="GJ99">
        <v>0</v>
      </c>
      <c r="GK99">
        <v>0</v>
      </c>
      <c r="GL99">
        <f t="shared" si="128"/>
        <v>0</v>
      </c>
      <c r="GM99">
        <f t="shared" si="129"/>
        <v>1216.32</v>
      </c>
      <c r="GN99">
        <f t="shared" si="130"/>
        <v>1216.32</v>
      </c>
      <c r="GO99">
        <f t="shared" si="131"/>
        <v>0</v>
      </c>
      <c r="GP99">
        <f t="shared" si="132"/>
        <v>0</v>
      </c>
      <c r="GR99">
        <v>0</v>
      </c>
      <c r="GS99">
        <v>3</v>
      </c>
      <c r="GT99">
        <v>0</v>
      </c>
      <c r="GV99">
        <f t="shared" si="133"/>
        <v>0</v>
      </c>
      <c r="GW99">
        <v>1</v>
      </c>
      <c r="GX99">
        <f t="shared" si="134"/>
        <v>0</v>
      </c>
      <c r="HA99">
        <v>0</v>
      </c>
      <c r="HB99">
        <v>0</v>
      </c>
      <c r="HC99">
        <f t="shared" si="135"/>
        <v>0</v>
      </c>
      <c r="IK99">
        <v>0</v>
      </c>
    </row>
    <row r="100" spans="1:245">
      <c r="A100">
        <v>17</v>
      </c>
      <c r="B100">
        <v>1</v>
      </c>
      <c r="C100">
        <f ca="1">ROW(SmtRes!A351)</f>
        <v>351</v>
      </c>
      <c r="D100">
        <f ca="1">ROW(EtalonRes!A354)</f>
        <v>354</v>
      </c>
      <c r="E100" t="s">
        <v>253</v>
      </c>
      <c r="F100" t="s">
        <v>250</v>
      </c>
      <c r="G100" t="s">
        <v>254</v>
      </c>
      <c r="H100" t="s">
        <v>238</v>
      </c>
      <c r="I100">
        <v>10</v>
      </c>
      <c r="J100">
        <v>0</v>
      </c>
      <c r="O100">
        <f t="shared" si="102"/>
        <v>1301.97</v>
      </c>
      <c r="P100">
        <f t="shared" si="103"/>
        <v>1268.5</v>
      </c>
      <c r="Q100">
        <f t="shared" si="104"/>
        <v>0</v>
      </c>
      <c r="R100">
        <f t="shared" si="105"/>
        <v>0</v>
      </c>
      <c r="S100">
        <f t="shared" si="106"/>
        <v>33.47</v>
      </c>
      <c r="T100">
        <f t="shared" si="107"/>
        <v>0</v>
      </c>
      <c r="U100">
        <f t="shared" si="108"/>
        <v>3.5649999999999999</v>
      </c>
      <c r="V100">
        <f t="shared" si="109"/>
        <v>0</v>
      </c>
      <c r="W100">
        <f t="shared" si="110"/>
        <v>0</v>
      </c>
      <c r="X100">
        <f t="shared" si="111"/>
        <v>42.84</v>
      </c>
      <c r="Y100">
        <f t="shared" si="112"/>
        <v>27.78</v>
      </c>
      <c r="AA100">
        <v>991675999</v>
      </c>
      <c r="AB100">
        <f t="shared" si="113"/>
        <v>130.19649999999999</v>
      </c>
      <c r="AC100">
        <f t="shared" ref="AC100:AC111" si="139">ROUND((ES100),6)</f>
        <v>126.85</v>
      </c>
      <c r="AD100">
        <f>ROUND(((((ET100*1.25))-((EU100*1.25)))+AE100),6)</f>
        <v>0</v>
      </c>
      <c r="AE100">
        <f>ROUND(((EU100*1.25)),6)</f>
        <v>0</v>
      </c>
      <c r="AF100">
        <f>ROUND(((EV100*1.15)),6)</f>
        <v>3.3464999999999998</v>
      </c>
      <c r="AG100">
        <f t="shared" si="114"/>
        <v>0</v>
      </c>
      <c r="AH100">
        <f>((EW100*1.15))</f>
        <v>0.35649999999999998</v>
      </c>
      <c r="AI100">
        <f>((EX100*1.25))</f>
        <v>0</v>
      </c>
      <c r="AJ100">
        <f t="shared" si="115"/>
        <v>0</v>
      </c>
      <c r="AK100">
        <v>129.76</v>
      </c>
      <c r="AL100">
        <v>126.85</v>
      </c>
      <c r="AM100">
        <v>0</v>
      </c>
      <c r="AN100">
        <v>0</v>
      </c>
      <c r="AO100">
        <v>2.91</v>
      </c>
      <c r="AP100">
        <v>0</v>
      </c>
      <c r="AQ100">
        <v>0.31</v>
      </c>
      <c r="AR100">
        <v>0</v>
      </c>
      <c r="AS100">
        <v>0</v>
      </c>
      <c r="AT100">
        <v>128</v>
      </c>
      <c r="AU100">
        <v>83</v>
      </c>
      <c r="AV100">
        <v>1</v>
      </c>
      <c r="AW100">
        <v>1</v>
      </c>
      <c r="AZ100">
        <v>1</v>
      </c>
      <c r="BA100">
        <v>1</v>
      </c>
      <c r="BB100">
        <v>1</v>
      </c>
      <c r="BC100">
        <v>1</v>
      </c>
      <c r="BH100">
        <v>0</v>
      </c>
      <c r="BI100">
        <v>1</v>
      </c>
      <c r="BJ100" t="s">
        <v>252</v>
      </c>
      <c r="BM100">
        <v>18001</v>
      </c>
      <c r="BN100">
        <v>0</v>
      </c>
      <c r="BP100">
        <v>0</v>
      </c>
      <c r="BQ100">
        <v>2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128</v>
      </c>
      <c r="CA100">
        <v>83</v>
      </c>
      <c r="CE100">
        <v>0</v>
      </c>
      <c r="CF100">
        <v>0</v>
      </c>
      <c r="CG100">
        <v>0</v>
      </c>
      <c r="CM100">
        <v>0</v>
      </c>
      <c r="CN100" t="s">
        <v>96</v>
      </c>
      <c r="CO100">
        <v>0</v>
      </c>
      <c r="CP100">
        <f t="shared" si="116"/>
        <v>1301.97</v>
      </c>
      <c r="CQ100">
        <f t="shared" si="117"/>
        <v>126.85</v>
      </c>
      <c r="CR100">
        <f t="shared" si="118"/>
        <v>0</v>
      </c>
      <c r="CS100">
        <f t="shared" si="119"/>
        <v>0</v>
      </c>
      <c r="CT100">
        <f t="shared" si="120"/>
        <v>3.3464999999999998</v>
      </c>
      <c r="CU100">
        <f t="shared" si="121"/>
        <v>0</v>
      </c>
      <c r="CV100">
        <f t="shared" si="122"/>
        <v>0.35649999999999998</v>
      </c>
      <c r="CW100">
        <f t="shared" si="123"/>
        <v>0</v>
      </c>
      <c r="CX100">
        <f t="shared" si="124"/>
        <v>0</v>
      </c>
      <c r="CY100">
        <f t="shared" si="125"/>
        <v>42.8416</v>
      </c>
      <c r="CZ100">
        <f t="shared" si="126"/>
        <v>27.780099999999997</v>
      </c>
      <c r="DE100" t="s">
        <v>97</v>
      </c>
      <c r="DF100" t="s">
        <v>97</v>
      </c>
      <c r="DG100" t="s">
        <v>98</v>
      </c>
      <c r="DI100" t="s">
        <v>98</v>
      </c>
      <c r="DJ100" t="s">
        <v>97</v>
      </c>
      <c r="DN100">
        <v>0</v>
      </c>
      <c r="DO100">
        <v>0</v>
      </c>
      <c r="DP100">
        <v>1</v>
      </c>
      <c r="DQ100">
        <v>1</v>
      </c>
      <c r="DU100">
        <v>1013</v>
      </c>
      <c r="DV100" t="s">
        <v>238</v>
      </c>
      <c r="DW100" t="s">
        <v>238</v>
      </c>
      <c r="DX100">
        <v>1</v>
      </c>
      <c r="EE100">
        <v>958035612</v>
      </c>
      <c r="EF100">
        <v>2</v>
      </c>
      <c r="EG100" t="s">
        <v>99</v>
      </c>
      <c r="EH100">
        <v>0</v>
      </c>
      <c r="EJ100">
        <v>1</v>
      </c>
      <c r="EK100">
        <v>18001</v>
      </c>
      <c r="EL100" t="s">
        <v>193</v>
      </c>
      <c r="EM100" t="s">
        <v>194</v>
      </c>
      <c r="EO100" t="s">
        <v>102</v>
      </c>
      <c r="EQ100">
        <v>0</v>
      </c>
      <c r="ER100">
        <v>129.76</v>
      </c>
      <c r="ES100">
        <v>126.85</v>
      </c>
      <c r="ET100">
        <v>0</v>
      </c>
      <c r="EU100">
        <v>0</v>
      </c>
      <c r="EV100">
        <v>2.91</v>
      </c>
      <c r="EW100">
        <v>0.31</v>
      </c>
      <c r="EX100">
        <v>0</v>
      </c>
      <c r="EY100">
        <v>0</v>
      </c>
      <c r="FQ100">
        <v>0</v>
      </c>
      <c r="FR100">
        <f t="shared" si="127"/>
        <v>0</v>
      </c>
      <c r="FS100">
        <v>0</v>
      </c>
      <c r="FX100">
        <v>128</v>
      </c>
      <c r="FY100">
        <v>83</v>
      </c>
      <c r="GD100">
        <v>1</v>
      </c>
      <c r="GF100">
        <v>-1852685819</v>
      </c>
      <c r="GG100">
        <v>2</v>
      </c>
      <c r="GH100">
        <v>1</v>
      </c>
      <c r="GI100">
        <v>-2</v>
      </c>
      <c r="GJ100">
        <v>0</v>
      </c>
      <c r="GK100">
        <v>0</v>
      </c>
      <c r="GL100">
        <f t="shared" si="128"/>
        <v>0</v>
      </c>
      <c r="GM100">
        <f t="shared" si="129"/>
        <v>1372.59</v>
      </c>
      <c r="GN100">
        <f t="shared" si="130"/>
        <v>1372.59</v>
      </c>
      <c r="GO100">
        <f t="shared" si="131"/>
        <v>0</v>
      </c>
      <c r="GP100">
        <f t="shared" si="132"/>
        <v>0</v>
      </c>
      <c r="GR100">
        <v>0</v>
      </c>
      <c r="GS100">
        <v>3</v>
      </c>
      <c r="GT100">
        <v>0</v>
      </c>
      <c r="GV100">
        <f t="shared" si="133"/>
        <v>0</v>
      </c>
      <c r="GW100">
        <v>1</v>
      </c>
      <c r="GX100">
        <f t="shared" si="134"/>
        <v>0</v>
      </c>
      <c r="HA100">
        <v>0</v>
      </c>
      <c r="HB100">
        <v>0</v>
      </c>
      <c r="HC100">
        <f t="shared" si="135"/>
        <v>0</v>
      </c>
      <c r="IK100">
        <v>0</v>
      </c>
    </row>
    <row r="101" spans="1:245">
      <c r="A101">
        <v>17</v>
      </c>
      <c r="B101">
        <v>1</v>
      </c>
      <c r="C101">
        <f ca="1">ROW(SmtRes!A358)</f>
        <v>358</v>
      </c>
      <c r="D101">
        <f ca="1">ROW(EtalonRes!A360)</f>
        <v>360</v>
      </c>
      <c r="E101" t="s">
        <v>253</v>
      </c>
      <c r="F101" t="s">
        <v>250</v>
      </c>
      <c r="G101" t="s">
        <v>254</v>
      </c>
      <c r="H101" t="s">
        <v>238</v>
      </c>
      <c r="I101">
        <v>10</v>
      </c>
      <c r="J101">
        <v>0</v>
      </c>
      <c r="O101">
        <f t="shared" si="102"/>
        <v>13378.13</v>
      </c>
      <c r="P101">
        <f t="shared" si="103"/>
        <v>12253.71</v>
      </c>
      <c r="Q101">
        <f t="shared" si="104"/>
        <v>0</v>
      </c>
      <c r="R101">
        <f t="shared" si="105"/>
        <v>0</v>
      </c>
      <c r="S101">
        <f t="shared" si="106"/>
        <v>1124.42</v>
      </c>
      <c r="T101">
        <f t="shared" si="107"/>
        <v>0</v>
      </c>
      <c r="U101">
        <f t="shared" si="108"/>
        <v>3.5649999999999999</v>
      </c>
      <c r="V101">
        <f t="shared" si="109"/>
        <v>0</v>
      </c>
      <c r="W101">
        <f t="shared" si="110"/>
        <v>0</v>
      </c>
      <c r="X101">
        <f t="shared" si="111"/>
        <v>1439.26</v>
      </c>
      <c r="Y101">
        <f t="shared" si="112"/>
        <v>933.27</v>
      </c>
      <c r="AA101">
        <v>991676013</v>
      </c>
      <c r="AB101">
        <f t="shared" si="113"/>
        <v>130.19649999999999</v>
      </c>
      <c r="AC101">
        <f t="shared" si="139"/>
        <v>126.85</v>
      </c>
      <c r="AD101">
        <f>ROUND(((((ET101*1.25))-((EU101*1.25)))+AE101),6)</f>
        <v>0</v>
      </c>
      <c r="AE101">
        <f>ROUND(((EU101*1.25)),6)</f>
        <v>0</v>
      </c>
      <c r="AF101">
        <f>ROUND(((EV101*1.15)),6)</f>
        <v>3.3464999999999998</v>
      </c>
      <c r="AG101">
        <f t="shared" si="114"/>
        <v>0</v>
      </c>
      <c r="AH101">
        <f>((EW101*1.15))</f>
        <v>0.35649999999999998</v>
      </c>
      <c r="AI101">
        <f>((EX101*1.25))</f>
        <v>0</v>
      </c>
      <c r="AJ101">
        <f t="shared" si="115"/>
        <v>0</v>
      </c>
      <c r="AK101">
        <v>129.76</v>
      </c>
      <c r="AL101">
        <v>126.85</v>
      </c>
      <c r="AM101">
        <v>0</v>
      </c>
      <c r="AN101">
        <v>0</v>
      </c>
      <c r="AO101">
        <v>2.91</v>
      </c>
      <c r="AP101">
        <v>0</v>
      </c>
      <c r="AQ101">
        <v>0.31</v>
      </c>
      <c r="AR101">
        <v>0</v>
      </c>
      <c r="AS101">
        <v>0</v>
      </c>
      <c r="AT101">
        <v>128</v>
      </c>
      <c r="AU101">
        <v>83</v>
      </c>
      <c r="AV101">
        <v>1</v>
      </c>
      <c r="AW101">
        <v>1</v>
      </c>
      <c r="AZ101">
        <v>1</v>
      </c>
      <c r="BA101">
        <v>33.6</v>
      </c>
      <c r="BB101">
        <v>1</v>
      </c>
      <c r="BC101">
        <v>9.66</v>
      </c>
      <c r="BH101">
        <v>0</v>
      </c>
      <c r="BI101">
        <v>1</v>
      </c>
      <c r="BJ101" t="s">
        <v>252</v>
      </c>
      <c r="BM101">
        <v>18001</v>
      </c>
      <c r="BN101">
        <v>0</v>
      </c>
      <c r="BO101" t="s">
        <v>250</v>
      </c>
      <c r="BP101">
        <v>1</v>
      </c>
      <c r="BQ101">
        <v>2</v>
      </c>
      <c r="BR101">
        <v>0</v>
      </c>
      <c r="BS101">
        <v>33.6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128</v>
      </c>
      <c r="CA101">
        <v>83</v>
      </c>
      <c r="CE101">
        <v>0</v>
      </c>
      <c r="CF101">
        <v>0</v>
      </c>
      <c r="CG101">
        <v>0</v>
      </c>
      <c r="CM101">
        <v>0</v>
      </c>
      <c r="CN101" t="s">
        <v>96</v>
      </c>
      <c r="CO101">
        <v>0</v>
      </c>
      <c r="CP101">
        <f t="shared" si="116"/>
        <v>13378.13</v>
      </c>
      <c r="CQ101">
        <f t="shared" si="117"/>
        <v>1225.3709999999999</v>
      </c>
      <c r="CR101">
        <f t="shared" si="118"/>
        <v>0</v>
      </c>
      <c r="CS101">
        <f t="shared" si="119"/>
        <v>0</v>
      </c>
      <c r="CT101">
        <f t="shared" si="120"/>
        <v>112.44239999999999</v>
      </c>
      <c r="CU101">
        <f t="shared" si="121"/>
        <v>0</v>
      </c>
      <c r="CV101">
        <f t="shared" si="122"/>
        <v>0.35649999999999998</v>
      </c>
      <c r="CW101">
        <f t="shared" si="123"/>
        <v>0</v>
      </c>
      <c r="CX101">
        <f t="shared" si="124"/>
        <v>0</v>
      </c>
      <c r="CY101">
        <f t="shared" si="125"/>
        <v>1439.2576000000001</v>
      </c>
      <c r="CZ101">
        <f t="shared" si="126"/>
        <v>933.26859999999999</v>
      </c>
      <c r="DE101" t="s">
        <v>97</v>
      </c>
      <c r="DF101" t="s">
        <v>97</v>
      </c>
      <c r="DG101" t="s">
        <v>98</v>
      </c>
      <c r="DI101" t="s">
        <v>98</v>
      </c>
      <c r="DJ101" t="s">
        <v>97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238</v>
      </c>
      <c r="DW101" t="s">
        <v>238</v>
      </c>
      <c r="DX101">
        <v>1</v>
      </c>
      <c r="EE101">
        <v>958035612</v>
      </c>
      <c r="EF101">
        <v>2</v>
      </c>
      <c r="EG101" t="s">
        <v>99</v>
      </c>
      <c r="EH101">
        <v>0</v>
      </c>
      <c r="EJ101">
        <v>1</v>
      </c>
      <c r="EK101">
        <v>18001</v>
      </c>
      <c r="EL101" t="s">
        <v>193</v>
      </c>
      <c r="EM101" t="s">
        <v>194</v>
      </c>
      <c r="EO101" t="s">
        <v>102</v>
      </c>
      <c r="EQ101">
        <v>0</v>
      </c>
      <c r="ER101">
        <v>129.76</v>
      </c>
      <c r="ES101">
        <v>126.85</v>
      </c>
      <c r="ET101">
        <v>0</v>
      </c>
      <c r="EU101">
        <v>0</v>
      </c>
      <c r="EV101">
        <v>2.91</v>
      </c>
      <c r="EW101">
        <v>0.31</v>
      </c>
      <c r="EX101">
        <v>0</v>
      </c>
      <c r="EY101">
        <v>0</v>
      </c>
      <c r="FQ101">
        <v>0</v>
      </c>
      <c r="FR101">
        <f t="shared" si="127"/>
        <v>0</v>
      </c>
      <c r="FS101">
        <v>0</v>
      </c>
      <c r="FX101">
        <v>128</v>
      </c>
      <c r="FY101">
        <v>83</v>
      </c>
      <c r="GD101">
        <v>1</v>
      </c>
      <c r="GF101">
        <v>-1852685819</v>
      </c>
      <c r="GG101">
        <v>2</v>
      </c>
      <c r="GH101">
        <v>1</v>
      </c>
      <c r="GI101">
        <v>2</v>
      </c>
      <c r="GJ101">
        <v>0</v>
      </c>
      <c r="GK101">
        <v>0</v>
      </c>
      <c r="GL101">
        <f t="shared" si="128"/>
        <v>0</v>
      </c>
      <c r="GM101">
        <f t="shared" si="129"/>
        <v>15750.66</v>
      </c>
      <c r="GN101">
        <f t="shared" si="130"/>
        <v>15750.66</v>
      </c>
      <c r="GO101">
        <f t="shared" si="131"/>
        <v>0</v>
      </c>
      <c r="GP101">
        <f t="shared" si="132"/>
        <v>0</v>
      </c>
      <c r="GR101">
        <v>0</v>
      </c>
      <c r="GS101">
        <v>3</v>
      </c>
      <c r="GT101">
        <v>0</v>
      </c>
      <c r="GV101">
        <f t="shared" si="133"/>
        <v>0</v>
      </c>
      <c r="GW101">
        <v>1</v>
      </c>
      <c r="GX101">
        <f t="shared" si="134"/>
        <v>0</v>
      </c>
      <c r="HA101">
        <v>0</v>
      </c>
      <c r="HB101">
        <v>0</v>
      </c>
      <c r="HC101">
        <f t="shared" si="135"/>
        <v>0</v>
      </c>
      <c r="IK101">
        <v>0</v>
      </c>
    </row>
    <row r="102" spans="1:245">
      <c r="A102">
        <v>18</v>
      </c>
      <c r="B102">
        <v>1</v>
      </c>
      <c r="C102">
        <v>350</v>
      </c>
      <c r="E102" t="s">
        <v>255</v>
      </c>
      <c r="F102" t="s">
        <v>256</v>
      </c>
      <c r="G102" t="s">
        <v>257</v>
      </c>
      <c r="H102" t="s">
        <v>220</v>
      </c>
      <c r="I102">
        <f>I100*J102</f>
        <v>-10</v>
      </c>
      <c r="J102">
        <v>-1</v>
      </c>
      <c r="O102">
        <f t="shared" si="102"/>
        <v>-1249.9000000000001</v>
      </c>
      <c r="P102">
        <f t="shared" si="103"/>
        <v>-1249.9000000000001</v>
      </c>
      <c r="Q102">
        <f t="shared" si="104"/>
        <v>0</v>
      </c>
      <c r="R102">
        <f t="shared" si="105"/>
        <v>0</v>
      </c>
      <c r="S102">
        <f t="shared" si="106"/>
        <v>0</v>
      </c>
      <c r="T102">
        <f t="shared" si="107"/>
        <v>0</v>
      </c>
      <c r="U102">
        <f t="shared" si="108"/>
        <v>0</v>
      </c>
      <c r="V102">
        <f t="shared" si="109"/>
        <v>0</v>
      </c>
      <c r="W102">
        <f t="shared" si="110"/>
        <v>0</v>
      </c>
      <c r="X102">
        <f t="shared" si="111"/>
        <v>0</v>
      </c>
      <c r="Y102">
        <f t="shared" si="112"/>
        <v>0</v>
      </c>
      <c r="AA102">
        <v>991675999</v>
      </c>
      <c r="AB102">
        <f t="shared" si="113"/>
        <v>124.99</v>
      </c>
      <c r="AC102">
        <f t="shared" si="139"/>
        <v>124.99</v>
      </c>
      <c r="AD102">
        <f t="shared" ref="AD102:AD111" si="140">ROUND((((ET102)-(EU102))+AE102),6)</f>
        <v>0</v>
      </c>
      <c r="AE102">
        <f t="shared" ref="AE102:AE111" si="141">ROUND((EU102),6)</f>
        <v>0</v>
      </c>
      <c r="AF102">
        <f t="shared" ref="AF102:AF111" si="142">ROUND((EV102),6)</f>
        <v>0</v>
      </c>
      <c r="AG102">
        <f t="shared" si="114"/>
        <v>0</v>
      </c>
      <c r="AH102">
        <f t="shared" ref="AH102:AH111" si="143">(EW102)</f>
        <v>0</v>
      </c>
      <c r="AI102">
        <f t="shared" ref="AI102:AI111" si="144">(EX102)</f>
        <v>0</v>
      </c>
      <c r="AJ102">
        <f t="shared" si="115"/>
        <v>0</v>
      </c>
      <c r="AK102">
        <v>124.99</v>
      </c>
      <c r="AL102">
        <v>124.99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128</v>
      </c>
      <c r="AU102">
        <v>83</v>
      </c>
      <c r="AV102">
        <v>1</v>
      </c>
      <c r="AW102">
        <v>1</v>
      </c>
      <c r="AZ102">
        <v>1</v>
      </c>
      <c r="BA102">
        <v>1</v>
      </c>
      <c r="BB102">
        <v>1</v>
      </c>
      <c r="BC102">
        <v>1</v>
      </c>
      <c r="BH102">
        <v>3</v>
      </c>
      <c r="BI102">
        <v>1</v>
      </c>
      <c r="BJ102" t="s">
        <v>258</v>
      </c>
      <c r="BM102">
        <v>18001</v>
      </c>
      <c r="BN102">
        <v>0</v>
      </c>
      <c r="BP102">
        <v>0</v>
      </c>
      <c r="BQ102">
        <v>2</v>
      </c>
      <c r="BR102">
        <v>1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128</v>
      </c>
      <c r="CA102">
        <v>83</v>
      </c>
      <c r="CE102">
        <v>0</v>
      </c>
      <c r="CF102">
        <v>0</v>
      </c>
      <c r="CG102">
        <v>0</v>
      </c>
      <c r="CM102">
        <v>0</v>
      </c>
      <c r="CO102">
        <v>0</v>
      </c>
      <c r="CP102">
        <f t="shared" si="116"/>
        <v>-1249.9000000000001</v>
      </c>
      <c r="CQ102">
        <f t="shared" si="117"/>
        <v>124.99</v>
      </c>
      <c r="CR102">
        <f t="shared" si="118"/>
        <v>0</v>
      </c>
      <c r="CS102">
        <f t="shared" si="119"/>
        <v>0</v>
      </c>
      <c r="CT102">
        <f t="shared" si="120"/>
        <v>0</v>
      </c>
      <c r="CU102">
        <f t="shared" si="121"/>
        <v>0</v>
      </c>
      <c r="CV102">
        <f t="shared" si="122"/>
        <v>0</v>
      </c>
      <c r="CW102">
        <f t="shared" si="123"/>
        <v>0</v>
      </c>
      <c r="CX102">
        <f t="shared" si="124"/>
        <v>0</v>
      </c>
      <c r="CY102">
        <f t="shared" si="125"/>
        <v>0</v>
      </c>
      <c r="CZ102">
        <f t="shared" si="126"/>
        <v>0</v>
      </c>
      <c r="DN102">
        <v>0</v>
      </c>
      <c r="DO102">
        <v>0</v>
      </c>
      <c r="DP102">
        <v>1</v>
      </c>
      <c r="DQ102">
        <v>1</v>
      </c>
      <c r="DU102">
        <v>1013</v>
      </c>
      <c r="DV102" t="s">
        <v>220</v>
      </c>
      <c r="DW102" t="s">
        <v>220</v>
      </c>
      <c r="DX102">
        <v>1</v>
      </c>
      <c r="EE102">
        <v>958035612</v>
      </c>
      <c r="EF102">
        <v>2</v>
      </c>
      <c r="EG102" t="s">
        <v>99</v>
      </c>
      <c r="EH102">
        <v>0</v>
      </c>
      <c r="EJ102">
        <v>1</v>
      </c>
      <c r="EK102">
        <v>18001</v>
      </c>
      <c r="EL102" t="s">
        <v>193</v>
      </c>
      <c r="EM102" t="s">
        <v>194</v>
      </c>
      <c r="EQ102">
        <v>0</v>
      </c>
      <c r="ER102">
        <v>124.99</v>
      </c>
      <c r="ES102">
        <v>124.99</v>
      </c>
      <c r="ET102">
        <v>0</v>
      </c>
      <c r="EU102">
        <v>0</v>
      </c>
      <c r="EV102">
        <v>0</v>
      </c>
      <c r="EW102">
        <v>0</v>
      </c>
      <c r="EX102">
        <v>0</v>
      </c>
      <c r="FQ102">
        <v>0</v>
      </c>
      <c r="FR102">
        <f t="shared" si="127"/>
        <v>0</v>
      </c>
      <c r="FS102">
        <v>0</v>
      </c>
      <c r="FX102">
        <v>128</v>
      </c>
      <c r="FY102">
        <v>83</v>
      </c>
      <c r="GD102">
        <v>1</v>
      </c>
      <c r="GF102">
        <v>764147688</v>
      </c>
      <c r="GG102">
        <v>2</v>
      </c>
      <c r="GH102">
        <v>1</v>
      </c>
      <c r="GI102">
        <v>-2</v>
      </c>
      <c r="GJ102">
        <v>0</v>
      </c>
      <c r="GK102">
        <v>0</v>
      </c>
      <c r="GL102">
        <f t="shared" si="128"/>
        <v>0</v>
      </c>
      <c r="GM102">
        <f t="shared" si="129"/>
        <v>-1249.9000000000001</v>
      </c>
      <c r="GN102">
        <f t="shared" si="130"/>
        <v>-1249.9000000000001</v>
      </c>
      <c r="GO102">
        <f t="shared" si="131"/>
        <v>0</v>
      </c>
      <c r="GP102">
        <f t="shared" si="132"/>
        <v>0</v>
      </c>
      <c r="GR102">
        <v>0</v>
      </c>
      <c r="GS102">
        <v>3</v>
      </c>
      <c r="GT102">
        <v>0</v>
      </c>
      <c r="GV102">
        <f t="shared" si="133"/>
        <v>0</v>
      </c>
      <c r="GW102">
        <v>1</v>
      </c>
      <c r="GX102">
        <f t="shared" si="134"/>
        <v>0</v>
      </c>
      <c r="HA102">
        <v>0</v>
      </c>
      <c r="HB102">
        <v>0</v>
      </c>
      <c r="HC102">
        <f t="shared" si="135"/>
        <v>0</v>
      </c>
      <c r="IK102">
        <v>0</v>
      </c>
    </row>
    <row r="103" spans="1:245">
      <c r="A103">
        <v>18</v>
      </c>
      <c r="B103">
        <v>1</v>
      </c>
      <c r="C103">
        <v>357</v>
      </c>
      <c r="E103" t="s">
        <v>255</v>
      </c>
      <c r="F103" t="s">
        <v>256</v>
      </c>
      <c r="G103" t="s">
        <v>257</v>
      </c>
      <c r="H103" t="s">
        <v>220</v>
      </c>
      <c r="I103">
        <f>I101*J103</f>
        <v>-10</v>
      </c>
      <c r="J103">
        <v>-1</v>
      </c>
      <c r="O103">
        <f t="shared" si="102"/>
        <v>-12161.53</v>
      </c>
      <c r="P103">
        <f t="shared" si="103"/>
        <v>-12161.53</v>
      </c>
      <c r="Q103">
        <f t="shared" si="104"/>
        <v>0</v>
      </c>
      <c r="R103">
        <f t="shared" si="105"/>
        <v>0</v>
      </c>
      <c r="S103">
        <f t="shared" si="106"/>
        <v>0</v>
      </c>
      <c r="T103">
        <f t="shared" si="107"/>
        <v>0</v>
      </c>
      <c r="U103">
        <f t="shared" si="108"/>
        <v>0</v>
      </c>
      <c r="V103">
        <f t="shared" si="109"/>
        <v>0</v>
      </c>
      <c r="W103">
        <f t="shared" si="110"/>
        <v>0</v>
      </c>
      <c r="X103">
        <f t="shared" si="111"/>
        <v>0</v>
      </c>
      <c r="Y103">
        <f t="shared" si="112"/>
        <v>0</v>
      </c>
      <c r="AA103">
        <v>991676013</v>
      </c>
      <c r="AB103">
        <f t="shared" si="113"/>
        <v>124.99</v>
      </c>
      <c r="AC103">
        <f t="shared" si="139"/>
        <v>124.99</v>
      </c>
      <c r="AD103">
        <f t="shared" si="140"/>
        <v>0</v>
      </c>
      <c r="AE103">
        <f t="shared" si="141"/>
        <v>0</v>
      </c>
      <c r="AF103">
        <f t="shared" si="142"/>
        <v>0</v>
      </c>
      <c r="AG103">
        <f t="shared" si="114"/>
        <v>0</v>
      </c>
      <c r="AH103">
        <f t="shared" si="143"/>
        <v>0</v>
      </c>
      <c r="AI103">
        <f t="shared" si="144"/>
        <v>0</v>
      </c>
      <c r="AJ103">
        <f t="shared" si="115"/>
        <v>0</v>
      </c>
      <c r="AK103">
        <v>124.99</v>
      </c>
      <c r="AL103">
        <v>124.99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128</v>
      </c>
      <c r="AU103">
        <v>83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9.73</v>
      </c>
      <c r="BH103">
        <v>3</v>
      </c>
      <c r="BI103">
        <v>1</v>
      </c>
      <c r="BJ103" t="s">
        <v>258</v>
      </c>
      <c r="BM103">
        <v>18001</v>
      </c>
      <c r="BN103">
        <v>0</v>
      </c>
      <c r="BO103" t="s">
        <v>256</v>
      </c>
      <c r="BP103">
        <v>1</v>
      </c>
      <c r="BQ103">
        <v>2</v>
      </c>
      <c r="BR103">
        <v>1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128</v>
      </c>
      <c r="CA103">
        <v>83</v>
      </c>
      <c r="CE103">
        <v>0</v>
      </c>
      <c r="CF103">
        <v>0</v>
      </c>
      <c r="CG103">
        <v>0</v>
      </c>
      <c r="CM103">
        <v>0</v>
      </c>
      <c r="CO103">
        <v>0</v>
      </c>
      <c r="CP103">
        <f t="shared" si="116"/>
        <v>-12161.53</v>
      </c>
      <c r="CQ103">
        <f t="shared" si="117"/>
        <v>1216.1527000000001</v>
      </c>
      <c r="CR103">
        <f t="shared" si="118"/>
        <v>0</v>
      </c>
      <c r="CS103">
        <f t="shared" si="119"/>
        <v>0</v>
      </c>
      <c r="CT103">
        <f t="shared" si="120"/>
        <v>0</v>
      </c>
      <c r="CU103">
        <f t="shared" si="121"/>
        <v>0</v>
      </c>
      <c r="CV103">
        <f t="shared" si="122"/>
        <v>0</v>
      </c>
      <c r="CW103">
        <f t="shared" si="123"/>
        <v>0</v>
      </c>
      <c r="CX103">
        <f t="shared" si="124"/>
        <v>0</v>
      </c>
      <c r="CY103">
        <f t="shared" si="125"/>
        <v>0</v>
      </c>
      <c r="CZ103">
        <f t="shared" si="126"/>
        <v>0</v>
      </c>
      <c r="DN103">
        <v>0</v>
      </c>
      <c r="DO103">
        <v>0</v>
      </c>
      <c r="DP103">
        <v>1</v>
      </c>
      <c r="DQ103">
        <v>1</v>
      </c>
      <c r="DU103">
        <v>1013</v>
      </c>
      <c r="DV103" t="s">
        <v>220</v>
      </c>
      <c r="DW103" t="s">
        <v>220</v>
      </c>
      <c r="DX103">
        <v>1</v>
      </c>
      <c r="EE103">
        <v>958035612</v>
      </c>
      <c r="EF103">
        <v>2</v>
      </c>
      <c r="EG103" t="s">
        <v>99</v>
      </c>
      <c r="EH103">
        <v>0</v>
      </c>
      <c r="EJ103">
        <v>1</v>
      </c>
      <c r="EK103">
        <v>18001</v>
      </c>
      <c r="EL103" t="s">
        <v>193</v>
      </c>
      <c r="EM103" t="s">
        <v>194</v>
      </c>
      <c r="EQ103">
        <v>0</v>
      </c>
      <c r="ER103">
        <v>124.99</v>
      </c>
      <c r="ES103">
        <v>124.99</v>
      </c>
      <c r="ET103">
        <v>0</v>
      </c>
      <c r="EU103">
        <v>0</v>
      </c>
      <c r="EV103">
        <v>0</v>
      </c>
      <c r="EW103">
        <v>0</v>
      </c>
      <c r="EX103">
        <v>0</v>
      </c>
      <c r="FQ103">
        <v>0</v>
      </c>
      <c r="FR103">
        <f t="shared" si="127"/>
        <v>0</v>
      </c>
      <c r="FS103">
        <v>0</v>
      </c>
      <c r="FX103">
        <v>128</v>
      </c>
      <c r="FY103">
        <v>83</v>
      </c>
      <c r="GD103">
        <v>1</v>
      </c>
      <c r="GF103">
        <v>764147688</v>
      </c>
      <c r="GG103">
        <v>2</v>
      </c>
      <c r="GH103">
        <v>1</v>
      </c>
      <c r="GI103">
        <v>2</v>
      </c>
      <c r="GJ103">
        <v>0</v>
      </c>
      <c r="GK103">
        <v>0</v>
      </c>
      <c r="GL103">
        <f t="shared" si="128"/>
        <v>0</v>
      </c>
      <c r="GM103">
        <f t="shared" si="129"/>
        <v>-12161.53</v>
      </c>
      <c r="GN103">
        <f t="shared" si="130"/>
        <v>-12161.53</v>
      </c>
      <c r="GO103">
        <f t="shared" si="131"/>
        <v>0</v>
      </c>
      <c r="GP103">
        <f t="shared" si="132"/>
        <v>0</v>
      </c>
      <c r="GR103">
        <v>0</v>
      </c>
      <c r="GS103">
        <v>3</v>
      </c>
      <c r="GT103">
        <v>0</v>
      </c>
      <c r="GV103">
        <f t="shared" si="133"/>
        <v>0</v>
      </c>
      <c r="GW103">
        <v>1</v>
      </c>
      <c r="GX103">
        <f t="shared" si="134"/>
        <v>0</v>
      </c>
      <c r="HA103">
        <v>0</v>
      </c>
      <c r="HB103">
        <v>0</v>
      </c>
      <c r="HC103">
        <f t="shared" si="135"/>
        <v>0</v>
      </c>
      <c r="IK103">
        <v>0</v>
      </c>
    </row>
    <row r="104" spans="1:245">
      <c r="A104">
        <v>18</v>
      </c>
      <c r="B104">
        <v>1</v>
      </c>
      <c r="C104">
        <v>351</v>
      </c>
      <c r="E104" t="s">
        <v>259</v>
      </c>
      <c r="F104" t="s">
        <v>109</v>
      </c>
      <c r="G104" t="s">
        <v>260</v>
      </c>
      <c r="H104" t="s">
        <v>144</v>
      </c>
      <c r="I104">
        <f>I100*J104</f>
        <v>10</v>
      </c>
      <c r="J104">
        <v>1</v>
      </c>
      <c r="O104">
        <f t="shared" si="102"/>
        <v>8908.2999999999993</v>
      </c>
      <c r="P104">
        <f t="shared" si="103"/>
        <v>8908.2999999999993</v>
      </c>
      <c r="Q104">
        <f t="shared" si="104"/>
        <v>0</v>
      </c>
      <c r="R104">
        <f t="shared" si="105"/>
        <v>0</v>
      </c>
      <c r="S104">
        <f t="shared" si="106"/>
        <v>0</v>
      </c>
      <c r="T104">
        <f t="shared" si="107"/>
        <v>0</v>
      </c>
      <c r="U104">
        <f t="shared" si="108"/>
        <v>0</v>
      </c>
      <c r="V104">
        <f t="shared" si="109"/>
        <v>0</v>
      </c>
      <c r="W104">
        <f t="shared" si="110"/>
        <v>0</v>
      </c>
      <c r="X104">
        <f t="shared" si="111"/>
        <v>0</v>
      </c>
      <c r="Y104">
        <f t="shared" si="112"/>
        <v>0</v>
      </c>
      <c r="AA104">
        <v>991675999</v>
      </c>
      <c r="AB104">
        <f t="shared" si="113"/>
        <v>890.83</v>
      </c>
      <c r="AC104">
        <f t="shared" si="139"/>
        <v>890.83</v>
      </c>
      <c r="AD104">
        <f t="shared" si="140"/>
        <v>0</v>
      </c>
      <c r="AE104">
        <f t="shared" si="141"/>
        <v>0</v>
      </c>
      <c r="AF104">
        <f t="shared" si="142"/>
        <v>0</v>
      </c>
      <c r="AG104">
        <f t="shared" si="114"/>
        <v>0</v>
      </c>
      <c r="AH104">
        <f t="shared" si="143"/>
        <v>0</v>
      </c>
      <c r="AI104">
        <f t="shared" si="144"/>
        <v>0</v>
      </c>
      <c r="AJ104">
        <f t="shared" si="115"/>
        <v>0</v>
      </c>
      <c r="AK104">
        <v>890.83</v>
      </c>
      <c r="AL104">
        <v>890.83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128</v>
      </c>
      <c r="AU104">
        <v>83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1</v>
      </c>
      <c r="BH104">
        <v>3</v>
      </c>
      <c r="BI104">
        <v>1</v>
      </c>
      <c r="BM104">
        <v>18001</v>
      </c>
      <c r="BN104">
        <v>0</v>
      </c>
      <c r="BP104">
        <v>0</v>
      </c>
      <c r="BQ104">
        <v>2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128</v>
      </c>
      <c r="CA104">
        <v>83</v>
      </c>
      <c r="CE104">
        <v>0</v>
      </c>
      <c r="CF104">
        <v>0</v>
      </c>
      <c r="CG104">
        <v>0</v>
      </c>
      <c r="CM104">
        <v>0</v>
      </c>
      <c r="CO104">
        <v>0</v>
      </c>
      <c r="CP104">
        <f t="shared" si="116"/>
        <v>8908.2999999999993</v>
      </c>
      <c r="CQ104">
        <f t="shared" si="117"/>
        <v>890.83</v>
      </c>
      <c r="CR104">
        <f t="shared" si="118"/>
        <v>0</v>
      </c>
      <c r="CS104">
        <f t="shared" si="119"/>
        <v>0</v>
      </c>
      <c r="CT104">
        <f t="shared" si="120"/>
        <v>0</v>
      </c>
      <c r="CU104">
        <f t="shared" si="121"/>
        <v>0</v>
      </c>
      <c r="CV104">
        <f t="shared" si="122"/>
        <v>0</v>
      </c>
      <c r="CW104">
        <f t="shared" si="123"/>
        <v>0</v>
      </c>
      <c r="CX104">
        <f t="shared" si="124"/>
        <v>0</v>
      </c>
      <c r="CY104">
        <f t="shared" si="125"/>
        <v>0</v>
      </c>
      <c r="CZ104">
        <f t="shared" si="126"/>
        <v>0</v>
      </c>
      <c r="DN104">
        <v>0</v>
      </c>
      <c r="DO104">
        <v>0</v>
      </c>
      <c r="DP104">
        <v>1</v>
      </c>
      <c r="DQ104">
        <v>1</v>
      </c>
      <c r="DU104">
        <v>1010</v>
      </c>
      <c r="DV104" t="s">
        <v>144</v>
      </c>
      <c r="DW104" t="s">
        <v>145</v>
      </c>
      <c r="DX104">
        <v>1</v>
      </c>
      <c r="EE104">
        <v>958035612</v>
      </c>
      <c r="EF104">
        <v>2</v>
      </c>
      <c r="EG104" t="s">
        <v>99</v>
      </c>
      <c r="EH104">
        <v>0</v>
      </c>
      <c r="EJ104">
        <v>1</v>
      </c>
      <c r="EK104">
        <v>18001</v>
      </c>
      <c r="EL104" t="s">
        <v>193</v>
      </c>
      <c r="EM104" t="s">
        <v>194</v>
      </c>
      <c r="EQ104">
        <v>0</v>
      </c>
      <c r="ER104">
        <v>0</v>
      </c>
      <c r="ES104">
        <v>890.83</v>
      </c>
      <c r="ET104">
        <v>0</v>
      </c>
      <c r="EU104">
        <v>0</v>
      </c>
      <c r="EV104">
        <v>0</v>
      </c>
      <c r="EW104">
        <v>0</v>
      </c>
      <c r="EX104">
        <v>0</v>
      </c>
      <c r="FQ104">
        <v>0</v>
      </c>
      <c r="FR104">
        <f t="shared" si="127"/>
        <v>0</v>
      </c>
      <c r="FS104">
        <v>0</v>
      </c>
      <c r="FX104">
        <v>128</v>
      </c>
      <c r="FY104">
        <v>83</v>
      </c>
      <c r="GA104" t="s">
        <v>261</v>
      </c>
      <c r="GD104">
        <v>1</v>
      </c>
      <c r="GF104">
        <v>92671346</v>
      </c>
      <c r="GG104">
        <v>2</v>
      </c>
      <c r="GH104">
        <v>4</v>
      </c>
      <c r="GI104">
        <v>-2</v>
      </c>
      <c r="GJ104">
        <v>0</v>
      </c>
      <c r="GK104">
        <v>0</v>
      </c>
      <c r="GL104">
        <f t="shared" si="128"/>
        <v>0</v>
      </c>
      <c r="GM104">
        <f t="shared" si="129"/>
        <v>8908.2999999999993</v>
      </c>
      <c r="GN104">
        <f t="shared" si="130"/>
        <v>8908.2999999999993</v>
      </c>
      <c r="GO104">
        <f t="shared" si="131"/>
        <v>0</v>
      </c>
      <c r="GP104">
        <f t="shared" si="132"/>
        <v>0</v>
      </c>
      <c r="GR104">
        <v>0</v>
      </c>
      <c r="GS104">
        <v>2</v>
      </c>
      <c r="GT104">
        <v>0</v>
      </c>
      <c r="GV104">
        <f t="shared" si="133"/>
        <v>0</v>
      </c>
      <c r="GW104">
        <v>1</v>
      </c>
      <c r="GX104">
        <f t="shared" si="134"/>
        <v>0</v>
      </c>
      <c r="HA104">
        <v>0</v>
      </c>
      <c r="HB104">
        <v>0</v>
      </c>
      <c r="HC104">
        <f t="shared" si="135"/>
        <v>0</v>
      </c>
      <c r="HE104" t="s">
        <v>112</v>
      </c>
      <c r="HF104" t="s">
        <v>112</v>
      </c>
      <c r="IK104">
        <v>0</v>
      </c>
    </row>
    <row r="105" spans="1:245">
      <c r="A105">
        <v>18</v>
      </c>
      <c r="B105">
        <v>1</v>
      </c>
      <c r="C105">
        <v>358</v>
      </c>
      <c r="E105" t="s">
        <v>259</v>
      </c>
      <c r="F105" t="s">
        <v>109</v>
      </c>
      <c r="G105" t="s">
        <v>260</v>
      </c>
      <c r="H105" t="s">
        <v>144</v>
      </c>
      <c r="I105">
        <f>I101*J105</f>
        <v>10</v>
      </c>
      <c r="J105">
        <v>1</v>
      </c>
      <c r="O105">
        <f t="shared" si="102"/>
        <v>8908.2999999999993</v>
      </c>
      <c r="P105">
        <f t="shared" si="103"/>
        <v>8908.2999999999993</v>
      </c>
      <c r="Q105">
        <f t="shared" si="104"/>
        <v>0</v>
      </c>
      <c r="R105">
        <f t="shared" si="105"/>
        <v>0</v>
      </c>
      <c r="S105">
        <f t="shared" si="106"/>
        <v>0</v>
      </c>
      <c r="T105">
        <f t="shared" si="107"/>
        <v>0</v>
      </c>
      <c r="U105">
        <f t="shared" si="108"/>
        <v>0</v>
      </c>
      <c r="V105">
        <f t="shared" si="109"/>
        <v>0</v>
      </c>
      <c r="W105">
        <f t="shared" si="110"/>
        <v>0</v>
      </c>
      <c r="X105">
        <f t="shared" si="111"/>
        <v>0</v>
      </c>
      <c r="Y105">
        <f t="shared" si="112"/>
        <v>0</v>
      </c>
      <c r="AA105">
        <v>991676013</v>
      </c>
      <c r="AB105">
        <f t="shared" si="113"/>
        <v>890.83</v>
      </c>
      <c r="AC105">
        <f t="shared" si="139"/>
        <v>890.83</v>
      </c>
      <c r="AD105">
        <f t="shared" si="140"/>
        <v>0</v>
      </c>
      <c r="AE105">
        <f t="shared" si="141"/>
        <v>0</v>
      </c>
      <c r="AF105">
        <f t="shared" si="142"/>
        <v>0</v>
      </c>
      <c r="AG105">
        <f t="shared" si="114"/>
        <v>0</v>
      </c>
      <c r="AH105">
        <f t="shared" si="143"/>
        <v>0</v>
      </c>
      <c r="AI105">
        <f t="shared" si="144"/>
        <v>0</v>
      </c>
      <c r="AJ105">
        <f t="shared" si="115"/>
        <v>0</v>
      </c>
      <c r="AK105">
        <v>890.83</v>
      </c>
      <c r="AL105">
        <v>890.83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128</v>
      </c>
      <c r="AU105">
        <v>83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1</v>
      </c>
      <c r="BH105">
        <v>3</v>
      </c>
      <c r="BI105">
        <v>1</v>
      </c>
      <c r="BM105">
        <v>18001</v>
      </c>
      <c r="BN105">
        <v>0</v>
      </c>
      <c r="BP105">
        <v>0</v>
      </c>
      <c r="BQ105">
        <v>2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128</v>
      </c>
      <c r="CA105">
        <v>83</v>
      </c>
      <c r="CE105">
        <v>0</v>
      </c>
      <c r="CF105">
        <v>0</v>
      </c>
      <c r="CG105">
        <v>0</v>
      </c>
      <c r="CM105">
        <v>0</v>
      </c>
      <c r="CO105">
        <v>0</v>
      </c>
      <c r="CP105">
        <f t="shared" si="116"/>
        <v>8908.2999999999993</v>
      </c>
      <c r="CQ105">
        <f t="shared" si="117"/>
        <v>890.83</v>
      </c>
      <c r="CR105">
        <f t="shared" si="118"/>
        <v>0</v>
      </c>
      <c r="CS105">
        <f t="shared" si="119"/>
        <v>0</v>
      </c>
      <c r="CT105">
        <f t="shared" si="120"/>
        <v>0</v>
      </c>
      <c r="CU105">
        <f t="shared" si="121"/>
        <v>0</v>
      </c>
      <c r="CV105">
        <f t="shared" si="122"/>
        <v>0</v>
      </c>
      <c r="CW105">
        <f t="shared" si="123"/>
        <v>0</v>
      </c>
      <c r="CX105">
        <f t="shared" si="124"/>
        <v>0</v>
      </c>
      <c r="CY105">
        <f t="shared" si="125"/>
        <v>0</v>
      </c>
      <c r="CZ105">
        <f t="shared" si="126"/>
        <v>0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144</v>
      </c>
      <c r="DW105" t="s">
        <v>145</v>
      </c>
      <c r="DX105">
        <v>1</v>
      </c>
      <c r="EE105">
        <v>958035612</v>
      </c>
      <c r="EF105">
        <v>2</v>
      </c>
      <c r="EG105" t="s">
        <v>99</v>
      </c>
      <c r="EH105">
        <v>0</v>
      </c>
      <c r="EJ105">
        <v>1</v>
      </c>
      <c r="EK105">
        <v>18001</v>
      </c>
      <c r="EL105" t="s">
        <v>193</v>
      </c>
      <c r="EM105" t="s">
        <v>194</v>
      </c>
      <c r="EQ105">
        <v>0</v>
      </c>
      <c r="ER105">
        <v>890.83</v>
      </c>
      <c r="ES105">
        <v>890.83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1</v>
      </c>
      <c r="FD105">
        <v>18</v>
      </c>
      <c r="FF105">
        <v>1069</v>
      </c>
      <c r="FQ105">
        <v>0</v>
      </c>
      <c r="FR105">
        <f t="shared" si="127"/>
        <v>0</v>
      </c>
      <c r="FS105">
        <v>0</v>
      </c>
      <c r="FX105">
        <v>128</v>
      </c>
      <c r="FY105">
        <v>83</v>
      </c>
      <c r="GA105" t="s">
        <v>261</v>
      </c>
      <c r="GD105">
        <v>1</v>
      </c>
      <c r="GF105">
        <v>92671346</v>
      </c>
      <c r="GG105">
        <v>2</v>
      </c>
      <c r="GH105">
        <v>3</v>
      </c>
      <c r="GI105">
        <v>-2</v>
      </c>
      <c r="GJ105">
        <v>0</v>
      </c>
      <c r="GK105">
        <v>0</v>
      </c>
      <c r="GL105">
        <f t="shared" si="128"/>
        <v>0</v>
      </c>
      <c r="GM105">
        <f t="shared" si="129"/>
        <v>8908.2999999999993</v>
      </c>
      <c r="GN105">
        <f t="shared" si="130"/>
        <v>8908.2999999999993</v>
      </c>
      <c r="GO105">
        <f t="shared" si="131"/>
        <v>0</v>
      </c>
      <c r="GP105">
        <f t="shared" si="132"/>
        <v>0</v>
      </c>
      <c r="GR105">
        <v>1</v>
      </c>
      <c r="GS105">
        <v>1</v>
      </c>
      <c r="GT105">
        <v>0</v>
      </c>
      <c r="GV105">
        <f t="shared" si="133"/>
        <v>0</v>
      </c>
      <c r="GW105">
        <v>1</v>
      </c>
      <c r="GX105">
        <f t="shared" si="134"/>
        <v>0</v>
      </c>
      <c r="HA105">
        <v>0</v>
      </c>
      <c r="HB105">
        <v>0</v>
      </c>
      <c r="HC105">
        <f t="shared" si="135"/>
        <v>0</v>
      </c>
      <c r="HE105" t="s">
        <v>112</v>
      </c>
      <c r="HF105" t="s">
        <v>112</v>
      </c>
      <c r="IK105">
        <v>0</v>
      </c>
    </row>
    <row r="106" spans="1:245">
      <c r="A106">
        <v>17</v>
      </c>
      <c r="B106">
        <v>1</v>
      </c>
      <c r="C106">
        <f ca="1">ROW(SmtRes!A365)</f>
        <v>365</v>
      </c>
      <c r="D106">
        <f ca="1">ROW(EtalonRes!A367)</f>
        <v>367</v>
      </c>
      <c r="E106" t="s">
        <v>262</v>
      </c>
      <c r="F106" t="s">
        <v>263</v>
      </c>
      <c r="G106" t="s">
        <v>264</v>
      </c>
      <c r="H106" t="s">
        <v>163</v>
      </c>
      <c r="I106">
        <f>ROUND(5/100,9)</f>
        <v>0.05</v>
      </c>
      <c r="J106">
        <v>0</v>
      </c>
      <c r="O106">
        <f t="shared" si="102"/>
        <v>148.96</v>
      </c>
      <c r="P106">
        <f t="shared" si="103"/>
        <v>112.01</v>
      </c>
      <c r="Q106">
        <f t="shared" si="104"/>
        <v>0.22</v>
      </c>
      <c r="R106">
        <f t="shared" si="105"/>
        <v>0</v>
      </c>
      <c r="S106">
        <f t="shared" si="106"/>
        <v>36.729999999999997</v>
      </c>
      <c r="T106">
        <f t="shared" si="107"/>
        <v>0</v>
      </c>
      <c r="U106">
        <f t="shared" si="108"/>
        <v>4.05</v>
      </c>
      <c r="V106">
        <f t="shared" si="109"/>
        <v>0</v>
      </c>
      <c r="W106">
        <f t="shared" si="110"/>
        <v>0</v>
      </c>
      <c r="X106">
        <f t="shared" si="111"/>
        <v>37.83</v>
      </c>
      <c r="Y106">
        <f t="shared" si="112"/>
        <v>22.04</v>
      </c>
      <c r="AA106">
        <v>991675999</v>
      </c>
      <c r="AB106">
        <f t="shared" si="113"/>
        <v>2979.16</v>
      </c>
      <c r="AC106">
        <f t="shared" si="139"/>
        <v>2240.13</v>
      </c>
      <c r="AD106">
        <f t="shared" si="140"/>
        <v>4.3600000000000003</v>
      </c>
      <c r="AE106">
        <f t="shared" si="141"/>
        <v>0</v>
      </c>
      <c r="AF106">
        <f t="shared" si="142"/>
        <v>734.67</v>
      </c>
      <c r="AG106">
        <f t="shared" si="114"/>
        <v>0</v>
      </c>
      <c r="AH106">
        <f t="shared" si="143"/>
        <v>81</v>
      </c>
      <c r="AI106">
        <f t="shared" si="144"/>
        <v>0</v>
      </c>
      <c r="AJ106">
        <f t="shared" si="115"/>
        <v>0</v>
      </c>
      <c r="AK106">
        <v>2979.16</v>
      </c>
      <c r="AL106">
        <v>2240.13</v>
      </c>
      <c r="AM106">
        <v>4.3600000000000003</v>
      </c>
      <c r="AN106">
        <v>0</v>
      </c>
      <c r="AO106">
        <v>734.67</v>
      </c>
      <c r="AP106">
        <v>0</v>
      </c>
      <c r="AQ106">
        <v>81</v>
      </c>
      <c r="AR106">
        <v>0</v>
      </c>
      <c r="AS106">
        <v>0</v>
      </c>
      <c r="AT106">
        <v>103</v>
      </c>
      <c r="AU106">
        <v>60</v>
      </c>
      <c r="AV106">
        <v>1</v>
      </c>
      <c r="AW106">
        <v>1</v>
      </c>
      <c r="AZ106">
        <v>1</v>
      </c>
      <c r="BA106">
        <v>1</v>
      </c>
      <c r="BB106">
        <v>1</v>
      </c>
      <c r="BC106">
        <v>1</v>
      </c>
      <c r="BH106">
        <v>0</v>
      </c>
      <c r="BI106">
        <v>1</v>
      </c>
      <c r="BJ106" t="s">
        <v>265</v>
      </c>
      <c r="BM106">
        <v>65007</v>
      </c>
      <c r="BN106">
        <v>0</v>
      </c>
      <c r="BP106">
        <v>0</v>
      </c>
      <c r="BQ106">
        <v>6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103</v>
      </c>
      <c r="CA106">
        <v>60</v>
      </c>
      <c r="CE106">
        <v>0</v>
      </c>
      <c r="CF106">
        <v>0</v>
      </c>
      <c r="CG106">
        <v>0</v>
      </c>
      <c r="CM106">
        <v>0</v>
      </c>
      <c r="CO106">
        <v>0</v>
      </c>
      <c r="CP106">
        <f t="shared" si="116"/>
        <v>148.96</v>
      </c>
      <c r="CQ106">
        <f t="shared" si="117"/>
        <v>2240.13</v>
      </c>
      <c r="CR106">
        <f t="shared" si="118"/>
        <v>4.3600000000000003</v>
      </c>
      <c r="CS106">
        <f t="shared" si="119"/>
        <v>0</v>
      </c>
      <c r="CT106">
        <f t="shared" si="120"/>
        <v>734.67</v>
      </c>
      <c r="CU106">
        <f t="shared" si="121"/>
        <v>0</v>
      </c>
      <c r="CV106">
        <f t="shared" si="122"/>
        <v>81</v>
      </c>
      <c r="CW106">
        <f t="shared" si="123"/>
        <v>0</v>
      </c>
      <c r="CX106">
        <f t="shared" si="124"/>
        <v>0</v>
      </c>
      <c r="CY106">
        <f t="shared" si="125"/>
        <v>37.831899999999997</v>
      </c>
      <c r="CZ106">
        <f t="shared" si="126"/>
        <v>22.037999999999997</v>
      </c>
      <c r="DN106">
        <v>0</v>
      </c>
      <c r="DO106">
        <v>0</v>
      </c>
      <c r="DP106">
        <v>1</v>
      </c>
      <c r="DQ106">
        <v>1</v>
      </c>
      <c r="DU106">
        <v>1010</v>
      </c>
      <c r="DV106" t="s">
        <v>163</v>
      </c>
      <c r="DW106" t="s">
        <v>163</v>
      </c>
      <c r="DX106">
        <v>100</v>
      </c>
      <c r="EE106">
        <v>958035687</v>
      </c>
      <c r="EF106">
        <v>6</v>
      </c>
      <c r="EG106" t="s">
        <v>89</v>
      </c>
      <c r="EH106">
        <v>0</v>
      </c>
      <c r="EJ106">
        <v>1</v>
      </c>
      <c r="EK106">
        <v>65007</v>
      </c>
      <c r="EL106" t="s">
        <v>165</v>
      </c>
      <c r="EM106" t="s">
        <v>91</v>
      </c>
      <c r="EQ106">
        <v>0</v>
      </c>
      <c r="ER106">
        <v>2979.16</v>
      </c>
      <c r="ES106">
        <v>2240.13</v>
      </c>
      <c r="ET106">
        <v>4.3600000000000003</v>
      </c>
      <c r="EU106">
        <v>0</v>
      </c>
      <c r="EV106">
        <v>734.67</v>
      </c>
      <c r="EW106">
        <v>81</v>
      </c>
      <c r="EX106">
        <v>0</v>
      </c>
      <c r="EY106">
        <v>0</v>
      </c>
      <c r="FQ106">
        <v>0</v>
      </c>
      <c r="FR106">
        <f t="shared" si="127"/>
        <v>0</v>
      </c>
      <c r="FS106">
        <v>0</v>
      </c>
      <c r="FX106">
        <v>103</v>
      </c>
      <c r="FY106">
        <v>60</v>
      </c>
      <c r="GD106">
        <v>1</v>
      </c>
      <c r="GF106">
        <v>152852496</v>
      </c>
      <c r="GG106">
        <v>2</v>
      </c>
      <c r="GH106">
        <v>1</v>
      </c>
      <c r="GI106">
        <v>-2</v>
      </c>
      <c r="GJ106">
        <v>0</v>
      </c>
      <c r="GK106">
        <v>0</v>
      </c>
      <c r="GL106">
        <f t="shared" si="128"/>
        <v>0</v>
      </c>
      <c r="GM106">
        <f t="shared" si="129"/>
        <v>208.83</v>
      </c>
      <c r="GN106">
        <f t="shared" si="130"/>
        <v>208.83</v>
      </c>
      <c r="GO106">
        <f t="shared" si="131"/>
        <v>0</v>
      </c>
      <c r="GP106">
        <f t="shared" si="132"/>
        <v>0</v>
      </c>
      <c r="GR106">
        <v>0</v>
      </c>
      <c r="GS106">
        <v>3</v>
      </c>
      <c r="GT106">
        <v>0</v>
      </c>
      <c r="GV106">
        <f t="shared" si="133"/>
        <v>0</v>
      </c>
      <c r="GW106">
        <v>1</v>
      </c>
      <c r="GX106">
        <f t="shared" si="134"/>
        <v>0</v>
      </c>
      <c r="HA106">
        <v>0</v>
      </c>
      <c r="HB106">
        <v>0</v>
      </c>
      <c r="HC106">
        <f t="shared" si="135"/>
        <v>0</v>
      </c>
      <c r="IK106">
        <v>0</v>
      </c>
    </row>
    <row r="107" spans="1:245">
      <c r="A107">
        <v>17</v>
      </c>
      <c r="B107">
        <v>1</v>
      </c>
      <c r="C107">
        <f ca="1">ROW(SmtRes!A372)</f>
        <v>372</v>
      </c>
      <c r="D107">
        <f ca="1">ROW(EtalonRes!A374)</f>
        <v>374</v>
      </c>
      <c r="E107" t="s">
        <v>262</v>
      </c>
      <c r="F107" t="s">
        <v>263</v>
      </c>
      <c r="G107" t="s">
        <v>264</v>
      </c>
      <c r="H107" t="s">
        <v>163</v>
      </c>
      <c r="I107">
        <f>ROUND(5/100,9)</f>
        <v>0.05</v>
      </c>
      <c r="J107">
        <v>0</v>
      </c>
      <c r="O107">
        <f t="shared" si="102"/>
        <v>1976.94</v>
      </c>
      <c r="P107">
        <f t="shared" si="103"/>
        <v>740.36</v>
      </c>
      <c r="Q107">
        <f t="shared" si="104"/>
        <v>2.33</v>
      </c>
      <c r="R107">
        <f t="shared" si="105"/>
        <v>0</v>
      </c>
      <c r="S107">
        <f t="shared" si="106"/>
        <v>1234.25</v>
      </c>
      <c r="T107">
        <f t="shared" si="107"/>
        <v>0</v>
      </c>
      <c r="U107">
        <f t="shared" si="108"/>
        <v>4.05</v>
      </c>
      <c r="V107">
        <f t="shared" si="109"/>
        <v>0</v>
      </c>
      <c r="W107">
        <f t="shared" si="110"/>
        <v>0</v>
      </c>
      <c r="X107">
        <f t="shared" si="111"/>
        <v>1271.28</v>
      </c>
      <c r="Y107">
        <f t="shared" si="112"/>
        <v>740.55</v>
      </c>
      <c r="AA107">
        <v>991676013</v>
      </c>
      <c r="AB107">
        <f t="shared" si="113"/>
        <v>2979.16</v>
      </c>
      <c r="AC107">
        <f t="shared" si="139"/>
        <v>2240.13</v>
      </c>
      <c r="AD107">
        <f t="shared" si="140"/>
        <v>4.3600000000000003</v>
      </c>
      <c r="AE107">
        <f t="shared" si="141"/>
        <v>0</v>
      </c>
      <c r="AF107">
        <f t="shared" si="142"/>
        <v>734.67</v>
      </c>
      <c r="AG107">
        <f t="shared" si="114"/>
        <v>0</v>
      </c>
      <c r="AH107">
        <f t="shared" si="143"/>
        <v>81</v>
      </c>
      <c r="AI107">
        <f t="shared" si="144"/>
        <v>0</v>
      </c>
      <c r="AJ107">
        <f t="shared" si="115"/>
        <v>0</v>
      </c>
      <c r="AK107">
        <v>2979.16</v>
      </c>
      <c r="AL107">
        <v>2240.13</v>
      </c>
      <c r="AM107">
        <v>4.3600000000000003</v>
      </c>
      <c r="AN107">
        <v>0</v>
      </c>
      <c r="AO107">
        <v>734.67</v>
      </c>
      <c r="AP107">
        <v>0</v>
      </c>
      <c r="AQ107">
        <v>81</v>
      </c>
      <c r="AR107">
        <v>0</v>
      </c>
      <c r="AS107">
        <v>0</v>
      </c>
      <c r="AT107">
        <v>103</v>
      </c>
      <c r="AU107">
        <v>60</v>
      </c>
      <c r="AV107">
        <v>1</v>
      </c>
      <c r="AW107">
        <v>1</v>
      </c>
      <c r="AZ107">
        <v>1</v>
      </c>
      <c r="BA107">
        <v>33.6</v>
      </c>
      <c r="BB107">
        <v>10.69</v>
      </c>
      <c r="BC107">
        <v>6.61</v>
      </c>
      <c r="BH107">
        <v>0</v>
      </c>
      <c r="BI107">
        <v>1</v>
      </c>
      <c r="BJ107" t="s">
        <v>265</v>
      </c>
      <c r="BM107">
        <v>65007</v>
      </c>
      <c r="BN107">
        <v>0</v>
      </c>
      <c r="BO107" t="s">
        <v>263</v>
      </c>
      <c r="BP107">
        <v>1</v>
      </c>
      <c r="BQ107">
        <v>6</v>
      </c>
      <c r="BR107">
        <v>0</v>
      </c>
      <c r="BS107">
        <v>33.6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103</v>
      </c>
      <c r="CA107">
        <v>60</v>
      </c>
      <c r="CE107">
        <v>0</v>
      </c>
      <c r="CF107">
        <v>0</v>
      </c>
      <c r="CG107">
        <v>0</v>
      </c>
      <c r="CM107">
        <v>0</v>
      </c>
      <c r="CO107">
        <v>0</v>
      </c>
      <c r="CP107">
        <f t="shared" si="116"/>
        <v>1976.94</v>
      </c>
      <c r="CQ107">
        <f t="shared" si="117"/>
        <v>14807.259300000002</v>
      </c>
      <c r="CR107">
        <f t="shared" si="118"/>
        <v>46.608400000000003</v>
      </c>
      <c r="CS107">
        <f t="shared" si="119"/>
        <v>0</v>
      </c>
      <c r="CT107">
        <f t="shared" si="120"/>
        <v>24684.912</v>
      </c>
      <c r="CU107">
        <f t="shared" si="121"/>
        <v>0</v>
      </c>
      <c r="CV107">
        <f t="shared" si="122"/>
        <v>81</v>
      </c>
      <c r="CW107">
        <f t="shared" si="123"/>
        <v>0</v>
      </c>
      <c r="CX107">
        <f t="shared" si="124"/>
        <v>0</v>
      </c>
      <c r="CY107">
        <f t="shared" si="125"/>
        <v>1271.2774999999999</v>
      </c>
      <c r="CZ107">
        <f t="shared" si="126"/>
        <v>740.55</v>
      </c>
      <c r="DN107">
        <v>0</v>
      </c>
      <c r="DO107">
        <v>0</v>
      </c>
      <c r="DP107">
        <v>1</v>
      </c>
      <c r="DQ107">
        <v>1</v>
      </c>
      <c r="DU107">
        <v>1010</v>
      </c>
      <c r="DV107" t="s">
        <v>163</v>
      </c>
      <c r="DW107" t="s">
        <v>163</v>
      </c>
      <c r="DX107">
        <v>100</v>
      </c>
      <c r="EE107">
        <v>958035687</v>
      </c>
      <c r="EF107">
        <v>6</v>
      </c>
      <c r="EG107" t="s">
        <v>89</v>
      </c>
      <c r="EH107">
        <v>0</v>
      </c>
      <c r="EJ107">
        <v>1</v>
      </c>
      <c r="EK107">
        <v>65007</v>
      </c>
      <c r="EL107" t="s">
        <v>165</v>
      </c>
      <c r="EM107" t="s">
        <v>91</v>
      </c>
      <c r="EQ107">
        <v>0</v>
      </c>
      <c r="ER107">
        <v>2979.16</v>
      </c>
      <c r="ES107">
        <v>2240.13</v>
      </c>
      <c r="ET107">
        <v>4.3600000000000003</v>
      </c>
      <c r="EU107">
        <v>0</v>
      </c>
      <c r="EV107">
        <v>734.67</v>
      </c>
      <c r="EW107">
        <v>81</v>
      </c>
      <c r="EX107">
        <v>0</v>
      </c>
      <c r="EY107">
        <v>0</v>
      </c>
      <c r="FQ107">
        <v>0</v>
      </c>
      <c r="FR107">
        <f t="shared" si="127"/>
        <v>0</v>
      </c>
      <c r="FS107">
        <v>0</v>
      </c>
      <c r="FX107">
        <v>103</v>
      </c>
      <c r="FY107">
        <v>60</v>
      </c>
      <c r="GD107">
        <v>1</v>
      </c>
      <c r="GF107">
        <v>152852496</v>
      </c>
      <c r="GG107">
        <v>2</v>
      </c>
      <c r="GH107">
        <v>1</v>
      </c>
      <c r="GI107">
        <v>2</v>
      </c>
      <c r="GJ107">
        <v>0</v>
      </c>
      <c r="GK107">
        <v>0</v>
      </c>
      <c r="GL107">
        <f t="shared" si="128"/>
        <v>0</v>
      </c>
      <c r="GM107">
        <f t="shared" si="129"/>
        <v>3988.77</v>
      </c>
      <c r="GN107">
        <f t="shared" si="130"/>
        <v>3988.77</v>
      </c>
      <c r="GO107">
        <f t="shared" si="131"/>
        <v>0</v>
      </c>
      <c r="GP107">
        <f t="shared" si="132"/>
        <v>0</v>
      </c>
      <c r="GR107">
        <v>0</v>
      </c>
      <c r="GS107">
        <v>3</v>
      </c>
      <c r="GT107">
        <v>0</v>
      </c>
      <c r="GV107">
        <f t="shared" si="133"/>
        <v>0</v>
      </c>
      <c r="GW107">
        <v>1</v>
      </c>
      <c r="GX107">
        <f t="shared" si="134"/>
        <v>0</v>
      </c>
      <c r="HA107">
        <v>0</v>
      </c>
      <c r="HB107">
        <v>0</v>
      </c>
      <c r="HC107">
        <f t="shared" si="135"/>
        <v>0</v>
      </c>
      <c r="IK107">
        <v>0</v>
      </c>
    </row>
    <row r="108" spans="1:245">
      <c r="A108">
        <v>18</v>
      </c>
      <c r="B108">
        <v>1</v>
      </c>
      <c r="C108">
        <v>364</v>
      </c>
      <c r="E108" t="s">
        <v>266</v>
      </c>
      <c r="F108" t="s">
        <v>267</v>
      </c>
      <c r="G108" t="s">
        <v>268</v>
      </c>
      <c r="H108" t="s">
        <v>145</v>
      </c>
      <c r="I108">
        <f>I106*J108</f>
        <v>-5</v>
      </c>
      <c r="J108">
        <v>-100</v>
      </c>
      <c r="O108">
        <f t="shared" si="102"/>
        <v>-109.05</v>
      </c>
      <c r="P108">
        <f t="shared" si="103"/>
        <v>-109.05</v>
      </c>
      <c r="Q108">
        <f t="shared" si="104"/>
        <v>0</v>
      </c>
      <c r="R108">
        <f t="shared" si="105"/>
        <v>0</v>
      </c>
      <c r="S108">
        <f t="shared" si="106"/>
        <v>0</v>
      </c>
      <c r="T108">
        <f t="shared" si="107"/>
        <v>0</v>
      </c>
      <c r="U108">
        <f t="shared" si="108"/>
        <v>0</v>
      </c>
      <c r="V108">
        <f t="shared" si="109"/>
        <v>0</v>
      </c>
      <c r="W108">
        <f t="shared" si="110"/>
        <v>0</v>
      </c>
      <c r="X108">
        <f t="shared" si="111"/>
        <v>0</v>
      </c>
      <c r="Y108">
        <f t="shared" si="112"/>
        <v>0</v>
      </c>
      <c r="AA108">
        <v>991675999</v>
      </c>
      <c r="AB108">
        <f t="shared" si="113"/>
        <v>21.81</v>
      </c>
      <c r="AC108">
        <f t="shared" si="139"/>
        <v>21.81</v>
      </c>
      <c r="AD108">
        <f t="shared" si="140"/>
        <v>0</v>
      </c>
      <c r="AE108">
        <f t="shared" si="141"/>
        <v>0</v>
      </c>
      <c r="AF108">
        <f t="shared" si="142"/>
        <v>0</v>
      </c>
      <c r="AG108">
        <f t="shared" si="114"/>
        <v>0</v>
      </c>
      <c r="AH108">
        <f t="shared" si="143"/>
        <v>0</v>
      </c>
      <c r="AI108">
        <f t="shared" si="144"/>
        <v>0</v>
      </c>
      <c r="AJ108">
        <f t="shared" si="115"/>
        <v>0</v>
      </c>
      <c r="AK108">
        <v>21.81</v>
      </c>
      <c r="AL108">
        <v>21.81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103</v>
      </c>
      <c r="AU108">
        <v>60</v>
      </c>
      <c r="AV108">
        <v>1</v>
      </c>
      <c r="AW108">
        <v>1</v>
      </c>
      <c r="AZ108">
        <v>1</v>
      </c>
      <c r="BA108">
        <v>1</v>
      </c>
      <c r="BB108">
        <v>1</v>
      </c>
      <c r="BC108">
        <v>1</v>
      </c>
      <c r="BH108">
        <v>3</v>
      </c>
      <c r="BI108">
        <v>1</v>
      </c>
      <c r="BJ108" t="s">
        <v>269</v>
      </c>
      <c r="BM108">
        <v>65007</v>
      </c>
      <c r="BN108">
        <v>0</v>
      </c>
      <c r="BP108">
        <v>0</v>
      </c>
      <c r="BQ108">
        <v>6</v>
      </c>
      <c r="BR108">
        <v>1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103</v>
      </c>
      <c r="CA108">
        <v>60</v>
      </c>
      <c r="CE108">
        <v>0</v>
      </c>
      <c r="CF108">
        <v>0</v>
      </c>
      <c r="CG108">
        <v>0</v>
      </c>
      <c r="CM108">
        <v>0</v>
      </c>
      <c r="CO108">
        <v>0</v>
      </c>
      <c r="CP108">
        <f t="shared" si="116"/>
        <v>-109.05</v>
      </c>
      <c r="CQ108">
        <f t="shared" si="117"/>
        <v>21.81</v>
      </c>
      <c r="CR108">
        <f t="shared" si="118"/>
        <v>0</v>
      </c>
      <c r="CS108">
        <f t="shared" si="119"/>
        <v>0</v>
      </c>
      <c r="CT108">
        <f t="shared" si="120"/>
        <v>0</v>
      </c>
      <c r="CU108">
        <f t="shared" si="121"/>
        <v>0</v>
      </c>
      <c r="CV108">
        <f t="shared" si="122"/>
        <v>0</v>
      </c>
      <c r="CW108">
        <f t="shared" si="123"/>
        <v>0</v>
      </c>
      <c r="CX108">
        <f t="shared" si="124"/>
        <v>0</v>
      </c>
      <c r="CY108">
        <f t="shared" si="125"/>
        <v>0</v>
      </c>
      <c r="CZ108">
        <f t="shared" si="126"/>
        <v>0</v>
      </c>
      <c r="DN108">
        <v>0</v>
      </c>
      <c r="DO108">
        <v>0</v>
      </c>
      <c r="DP108">
        <v>1</v>
      </c>
      <c r="DQ108">
        <v>1</v>
      </c>
      <c r="DU108">
        <v>1010</v>
      </c>
      <c r="DV108" t="s">
        <v>145</v>
      </c>
      <c r="DW108" t="s">
        <v>145</v>
      </c>
      <c r="DX108">
        <v>1</v>
      </c>
      <c r="EE108">
        <v>958035687</v>
      </c>
      <c r="EF108">
        <v>6</v>
      </c>
      <c r="EG108" t="s">
        <v>89</v>
      </c>
      <c r="EH108">
        <v>0</v>
      </c>
      <c r="EJ108">
        <v>1</v>
      </c>
      <c r="EK108">
        <v>65007</v>
      </c>
      <c r="EL108" t="s">
        <v>165</v>
      </c>
      <c r="EM108" t="s">
        <v>91</v>
      </c>
      <c r="EQ108">
        <v>0</v>
      </c>
      <c r="ER108">
        <v>21.81</v>
      </c>
      <c r="ES108">
        <v>21.81</v>
      </c>
      <c r="ET108">
        <v>0</v>
      </c>
      <c r="EU108">
        <v>0</v>
      </c>
      <c r="EV108">
        <v>0</v>
      </c>
      <c r="EW108">
        <v>0</v>
      </c>
      <c r="EX108">
        <v>0</v>
      </c>
      <c r="FQ108">
        <v>0</v>
      </c>
      <c r="FR108">
        <f t="shared" si="127"/>
        <v>0</v>
      </c>
      <c r="FS108">
        <v>0</v>
      </c>
      <c r="FX108">
        <v>103</v>
      </c>
      <c r="FY108">
        <v>60</v>
      </c>
      <c r="GD108">
        <v>1</v>
      </c>
      <c r="GF108">
        <v>-1088841062</v>
      </c>
      <c r="GG108">
        <v>2</v>
      </c>
      <c r="GH108">
        <v>1</v>
      </c>
      <c r="GI108">
        <v>-2</v>
      </c>
      <c r="GJ108">
        <v>0</v>
      </c>
      <c r="GK108">
        <v>0</v>
      </c>
      <c r="GL108">
        <f t="shared" si="128"/>
        <v>0</v>
      </c>
      <c r="GM108">
        <f t="shared" si="129"/>
        <v>-109.05</v>
      </c>
      <c r="GN108">
        <f t="shared" si="130"/>
        <v>-109.05</v>
      </c>
      <c r="GO108">
        <f t="shared" si="131"/>
        <v>0</v>
      </c>
      <c r="GP108">
        <f t="shared" si="132"/>
        <v>0</v>
      </c>
      <c r="GR108">
        <v>0</v>
      </c>
      <c r="GS108">
        <v>3</v>
      </c>
      <c r="GT108">
        <v>0</v>
      </c>
      <c r="GV108">
        <f t="shared" si="133"/>
        <v>0</v>
      </c>
      <c r="GW108">
        <v>1</v>
      </c>
      <c r="GX108">
        <f t="shared" si="134"/>
        <v>0</v>
      </c>
      <c r="HA108">
        <v>0</v>
      </c>
      <c r="HB108">
        <v>0</v>
      </c>
      <c r="HC108">
        <f t="shared" si="135"/>
        <v>0</v>
      </c>
      <c r="IK108">
        <v>0</v>
      </c>
    </row>
    <row r="109" spans="1:245">
      <c r="A109">
        <v>18</v>
      </c>
      <c r="B109">
        <v>1</v>
      </c>
      <c r="C109">
        <v>371</v>
      </c>
      <c r="E109" t="s">
        <v>266</v>
      </c>
      <c r="F109" t="s">
        <v>267</v>
      </c>
      <c r="G109" t="s">
        <v>268</v>
      </c>
      <c r="H109" t="s">
        <v>145</v>
      </c>
      <c r="I109">
        <f>I107*J109</f>
        <v>-5</v>
      </c>
      <c r="J109">
        <v>-100</v>
      </c>
      <c r="O109">
        <f t="shared" si="102"/>
        <v>-731.73</v>
      </c>
      <c r="P109">
        <f t="shared" si="103"/>
        <v>-731.73</v>
      </c>
      <c r="Q109">
        <f t="shared" si="104"/>
        <v>0</v>
      </c>
      <c r="R109">
        <f t="shared" si="105"/>
        <v>0</v>
      </c>
      <c r="S109">
        <f t="shared" si="106"/>
        <v>0</v>
      </c>
      <c r="T109">
        <f t="shared" si="107"/>
        <v>0</v>
      </c>
      <c r="U109">
        <f t="shared" si="108"/>
        <v>0</v>
      </c>
      <c r="V109">
        <f t="shared" si="109"/>
        <v>0</v>
      </c>
      <c r="W109">
        <f t="shared" si="110"/>
        <v>0</v>
      </c>
      <c r="X109">
        <f t="shared" si="111"/>
        <v>0</v>
      </c>
      <c r="Y109">
        <f t="shared" si="112"/>
        <v>0</v>
      </c>
      <c r="AA109">
        <v>991676013</v>
      </c>
      <c r="AB109">
        <f t="shared" si="113"/>
        <v>21.81</v>
      </c>
      <c r="AC109">
        <f t="shared" si="139"/>
        <v>21.81</v>
      </c>
      <c r="AD109">
        <f t="shared" si="140"/>
        <v>0</v>
      </c>
      <c r="AE109">
        <f t="shared" si="141"/>
        <v>0</v>
      </c>
      <c r="AF109">
        <f t="shared" si="142"/>
        <v>0</v>
      </c>
      <c r="AG109">
        <f t="shared" si="114"/>
        <v>0</v>
      </c>
      <c r="AH109">
        <f t="shared" si="143"/>
        <v>0</v>
      </c>
      <c r="AI109">
        <f t="shared" si="144"/>
        <v>0</v>
      </c>
      <c r="AJ109">
        <f t="shared" si="115"/>
        <v>0</v>
      </c>
      <c r="AK109">
        <v>21.81</v>
      </c>
      <c r="AL109">
        <v>21.81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103</v>
      </c>
      <c r="AU109">
        <v>60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v>6.71</v>
      </c>
      <c r="BH109">
        <v>3</v>
      </c>
      <c r="BI109">
        <v>1</v>
      </c>
      <c r="BJ109" t="s">
        <v>269</v>
      </c>
      <c r="BM109">
        <v>65007</v>
      </c>
      <c r="BN109">
        <v>0</v>
      </c>
      <c r="BO109" t="s">
        <v>267</v>
      </c>
      <c r="BP109">
        <v>1</v>
      </c>
      <c r="BQ109">
        <v>6</v>
      </c>
      <c r="BR109">
        <v>1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103</v>
      </c>
      <c r="CA109">
        <v>60</v>
      </c>
      <c r="CE109">
        <v>0</v>
      </c>
      <c r="CF109">
        <v>0</v>
      </c>
      <c r="CG109">
        <v>0</v>
      </c>
      <c r="CM109">
        <v>0</v>
      </c>
      <c r="CO109">
        <v>0</v>
      </c>
      <c r="CP109">
        <f t="shared" si="116"/>
        <v>-731.73</v>
      </c>
      <c r="CQ109">
        <f t="shared" si="117"/>
        <v>146.3451</v>
      </c>
      <c r="CR109">
        <f t="shared" si="118"/>
        <v>0</v>
      </c>
      <c r="CS109">
        <f t="shared" si="119"/>
        <v>0</v>
      </c>
      <c r="CT109">
        <f t="shared" si="120"/>
        <v>0</v>
      </c>
      <c r="CU109">
        <f t="shared" si="121"/>
        <v>0</v>
      </c>
      <c r="CV109">
        <f t="shared" si="122"/>
        <v>0</v>
      </c>
      <c r="CW109">
        <f t="shared" si="123"/>
        <v>0</v>
      </c>
      <c r="CX109">
        <f t="shared" si="124"/>
        <v>0</v>
      </c>
      <c r="CY109">
        <f t="shared" si="125"/>
        <v>0</v>
      </c>
      <c r="CZ109">
        <f t="shared" si="126"/>
        <v>0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145</v>
      </c>
      <c r="DW109" t="s">
        <v>145</v>
      </c>
      <c r="DX109">
        <v>1</v>
      </c>
      <c r="EE109">
        <v>958035687</v>
      </c>
      <c r="EF109">
        <v>6</v>
      </c>
      <c r="EG109" t="s">
        <v>89</v>
      </c>
      <c r="EH109">
        <v>0</v>
      </c>
      <c r="EJ109">
        <v>1</v>
      </c>
      <c r="EK109">
        <v>65007</v>
      </c>
      <c r="EL109" t="s">
        <v>165</v>
      </c>
      <c r="EM109" t="s">
        <v>91</v>
      </c>
      <c r="EQ109">
        <v>0</v>
      </c>
      <c r="ER109">
        <v>21.81</v>
      </c>
      <c r="ES109">
        <v>21.81</v>
      </c>
      <c r="ET109">
        <v>0</v>
      </c>
      <c r="EU109">
        <v>0</v>
      </c>
      <c r="EV109">
        <v>0</v>
      </c>
      <c r="EW109">
        <v>0</v>
      </c>
      <c r="EX109">
        <v>0</v>
      </c>
      <c r="FQ109">
        <v>0</v>
      </c>
      <c r="FR109">
        <f t="shared" si="127"/>
        <v>0</v>
      </c>
      <c r="FS109">
        <v>0</v>
      </c>
      <c r="FX109">
        <v>103</v>
      </c>
      <c r="FY109">
        <v>60</v>
      </c>
      <c r="GD109">
        <v>1</v>
      </c>
      <c r="GF109">
        <v>-1088841062</v>
      </c>
      <c r="GG109">
        <v>2</v>
      </c>
      <c r="GH109">
        <v>1</v>
      </c>
      <c r="GI109">
        <v>2</v>
      </c>
      <c r="GJ109">
        <v>0</v>
      </c>
      <c r="GK109">
        <v>0</v>
      </c>
      <c r="GL109">
        <f t="shared" si="128"/>
        <v>0</v>
      </c>
      <c r="GM109">
        <f t="shared" si="129"/>
        <v>-731.73</v>
      </c>
      <c r="GN109">
        <f t="shared" si="130"/>
        <v>-731.73</v>
      </c>
      <c r="GO109">
        <f t="shared" si="131"/>
        <v>0</v>
      </c>
      <c r="GP109">
        <f t="shared" si="132"/>
        <v>0</v>
      </c>
      <c r="GR109">
        <v>0</v>
      </c>
      <c r="GS109">
        <v>3</v>
      </c>
      <c r="GT109">
        <v>0</v>
      </c>
      <c r="GV109">
        <f t="shared" si="133"/>
        <v>0</v>
      </c>
      <c r="GW109">
        <v>1</v>
      </c>
      <c r="GX109">
        <f t="shared" si="134"/>
        <v>0</v>
      </c>
      <c r="HA109">
        <v>0</v>
      </c>
      <c r="HB109">
        <v>0</v>
      </c>
      <c r="HC109">
        <f t="shared" si="135"/>
        <v>0</v>
      </c>
      <c r="IK109">
        <v>0</v>
      </c>
    </row>
    <row r="110" spans="1:245">
      <c r="A110">
        <v>18</v>
      </c>
      <c r="B110">
        <v>1</v>
      </c>
      <c r="C110">
        <v>365</v>
      </c>
      <c r="E110" t="s">
        <v>270</v>
      </c>
      <c r="F110" t="s">
        <v>109</v>
      </c>
      <c r="G110" t="s">
        <v>271</v>
      </c>
      <c r="H110" t="s">
        <v>144</v>
      </c>
      <c r="I110">
        <f>I106*J110</f>
        <v>5</v>
      </c>
      <c r="J110">
        <v>100</v>
      </c>
      <c r="O110">
        <f t="shared" si="102"/>
        <v>1866.65</v>
      </c>
      <c r="P110">
        <f t="shared" si="103"/>
        <v>1866.65</v>
      </c>
      <c r="Q110">
        <f t="shared" si="104"/>
        <v>0</v>
      </c>
      <c r="R110">
        <f t="shared" si="105"/>
        <v>0</v>
      </c>
      <c r="S110">
        <f t="shared" si="106"/>
        <v>0</v>
      </c>
      <c r="T110">
        <f t="shared" si="107"/>
        <v>0</v>
      </c>
      <c r="U110">
        <f t="shared" si="108"/>
        <v>0</v>
      </c>
      <c r="V110">
        <f t="shared" si="109"/>
        <v>0</v>
      </c>
      <c r="W110">
        <f t="shared" si="110"/>
        <v>0</v>
      </c>
      <c r="X110">
        <f t="shared" si="111"/>
        <v>0</v>
      </c>
      <c r="Y110">
        <f t="shared" si="112"/>
        <v>0</v>
      </c>
      <c r="AA110">
        <v>991675999</v>
      </c>
      <c r="AB110">
        <f t="shared" si="113"/>
        <v>373.33</v>
      </c>
      <c r="AC110">
        <f t="shared" si="139"/>
        <v>373.33</v>
      </c>
      <c r="AD110">
        <f t="shared" si="140"/>
        <v>0</v>
      </c>
      <c r="AE110">
        <f t="shared" si="141"/>
        <v>0</v>
      </c>
      <c r="AF110">
        <f t="shared" si="142"/>
        <v>0</v>
      </c>
      <c r="AG110">
        <f t="shared" si="114"/>
        <v>0</v>
      </c>
      <c r="AH110">
        <f t="shared" si="143"/>
        <v>0</v>
      </c>
      <c r="AI110">
        <f t="shared" si="144"/>
        <v>0</v>
      </c>
      <c r="AJ110">
        <f t="shared" si="115"/>
        <v>0</v>
      </c>
      <c r="AK110">
        <v>373.33</v>
      </c>
      <c r="AL110">
        <v>373.33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103</v>
      </c>
      <c r="AU110">
        <v>60</v>
      </c>
      <c r="AV110">
        <v>1</v>
      </c>
      <c r="AW110">
        <v>1</v>
      </c>
      <c r="AZ110">
        <v>1</v>
      </c>
      <c r="BA110">
        <v>1</v>
      </c>
      <c r="BB110">
        <v>1</v>
      </c>
      <c r="BC110">
        <v>1</v>
      </c>
      <c r="BH110">
        <v>3</v>
      </c>
      <c r="BI110">
        <v>1</v>
      </c>
      <c r="BM110">
        <v>65007</v>
      </c>
      <c r="BN110">
        <v>0</v>
      </c>
      <c r="BP110">
        <v>0</v>
      </c>
      <c r="BQ110">
        <v>6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103</v>
      </c>
      <c r="CA110">
        <v>60</v>
      </c>
      <c r="CE110">
        <v>0</v>
      </c>
      <c r="CF110">
        <v>0</v>
      </c>
      <c r="CG110">
        <v>0</v>
      </c>
      <c r="CM110">
        <v>0</v>
      </c>
      <c r="CO110">
        <v>0</v>
      </c>
      <c r="CP110">
        <f t="shared" si="116"/>
        <v>1866.65</v>
      </c>
      <c r="CQ110">
        <f t="shared" si="117"/>
        <v>373.33</v>
      </c>
      <c r="CR110">
        <f t="shared" si="118"/>
        <v>0</v>
      </c>
      <c r="CS110">
        <f t="shared" si="119"/>
        <v>0</v>
      </c>
      <c r="CT110">
        <f t="shared" si="120"/>
        <v>0</v>
      </c>
      <c r="CU110">
        <f t="shared" si="121"/>
        <v>0</v>
      </c>
      <c r="CV110">
        <f t="shared" si="122"/>
        <v>0</v>
      </c>
      <c r="CW110">
        <f t="shared" si="123"/>
        <v>0</v>
      </c>
      <c r="CX110">
        <f t="shared" si="124"/>
        <v>0</v>
      </c>
      <c r="CY110">
        <f t="shared" si="125"/>
        <v>0</v>
      </c>
      <c r="CZ110">
        <f t="shared" si="126"/>
        <v>0</v>
      </c>
      <c r="DN110">
        <v>0</v>
      </c>
      <c r="DO110">
        <v>0</v>
      </c>
      <c r="DP110">
        <v>1</v>
      </c>
      <c r="DQ110">
        <v>1</v>
      </c>
      <c r="DU110">
        <v>1010</v>
      </c>
      <c r="DV110" t="s">
        <v>144</v>
      </c>
      <c r="DW110" t="s">
        <v>145</v>
      </c>
      <c r="DX110">
        <v>1</v>
      </c>
      <c r="EE110">
        <v>958035687</v>
      </c>
      <c r="EF110">
        <v>6</v>
      </c>
      <c r="EG110" t="s">
        <v>89</v>
      </c>
      <c r="EH110">
        <v>0</v>
      </c>
      <c r="EJ110">
        <v>1</v>
      </c>
      <c r="EK110">
        <v>65007</v>
      </c>
      <c r="EL110" t="s">
        <v>165</v>
      </c>
      <c r="EM110" t="s">
        <v>91</v>
      </c>
      <c r="EQ110">
        <v>0</v>
      </c>
      <c r="ER110">
        <v>0</v>
      </c>
      <c r="ES110">
        <v>373.33</v>
      </c>
      <c r="ET110">
        <v>0</v>
      </c>
      <c r="EU110">
        <v>0</v>
      </c>
      <c r="EV110">
        <v>0</v>
      </c>
      <c r="EW110">
        <v>0</v>
      </c>
      <c r="EX110">
        <v>0</v>
      </c>
      <c r="FQ110">
        <v>0</v>
      </c>
      <c r="FR110">
        <f t="shared" si="127"/>
        <v>0</v>
      </c>
      <c r="FS110">
        <v>0</v>
      </c>
      <c r="FX110">
        <v>103</v>
      </c>
      <c r="FY110">
        <v>60</v>
      </c>
      <c r="GA110" t="s">
        <v>272</v>
      </c>
      <c r="GD110">
        <v>1</v>
      </c>
      <c r="GF110">
        <v>-236152045</v>
      </c>
      <c r="GG110">
        <v>2</v>
      </c>
      <c r="GH110">
        <v>4</v>
      </c>
      <c r="GI110">
        <v>-2</v>
      </c>
      <c r="GJ110">
        <v>0</v>
      </c>
      <c r="GK110">
        <v>0</v>
      </c>
      <c r="GL110">
        <f t="shared" si="128"/>
        <v>0</v>
      </c>
      <c r="GM110">
        <f t="shared" si="129"/>
        <v>1866.65</v>
      </c>
      <c r="GN110">
        <f t="shared" si="130"/>
        <v>1866.65</v>
      </c>
      <c r="GO110">
        <f t="shared" si="131"/>
        <v>0</v>
      </c>
      <c r="GP110">
        <f t="shared" si="132"/>
        <v>0</v>
      </c>
      <c r="GR110">
        <v>0</v>
      </c>
      <c r="GS110">
        <v>2</v>
      </c>
      <c r="GT110">
        <v>0</v>
      </c>
      <c r="GV110">
        <f t="shared" si="133"/>
        <v>0</v>
      </c>
      <c r="GW110">
        <v>1</v>
      </c>
      <c r="GX110">
        <f t="shared" si="134"/>
        <v>0</v>
      </c>
      <c r="HA110">
        <v>0</v>
      </c>
      <c r="HB110">
        <v>0</v>
      </c>
      <c r="HC110">
        <f t="shared" si="135"/>
        <v>0</v>
      </c>
      <c r="HE110" t="s">
        <v>112</v>
      </c>
      <c r="HF110" t="s">
        <v>112</v>
      </c>
      <c r="IK110">
        <v>0</v>
      </c>
    </row>
    <row r="111" spans="1:245">
      <c r="A111">
        <v>18</v>
      </c>
      <c r="B111">
        <v>1</v>
      </c>
      <c r="C111">
        <v>372</v>
      </c>
      <c r="E111" t="s">
        <v>270</v>
      </c>
      <c r="F111" t="s">
        <v>109</v>
      </c>
      <c r="G111" t="s">
        <v>271</v>
      </c>
      <c r="H111" t="s">
        <v>144</v>
      </c>
      <c r="I111">
        <f>I107*J111</f>
        <v>5</v>
      </c>
      <c r="J111">
        <v>100</v>
      </c>
      <c r="O111">
        <f t="shared" si="102"/>
        <v>1866.65</v>
      </c>
      <c r="P111">
        <f t="shared" si="103"/>
        <v>1866.65</v>
      </c>
      <c r="Q111">
        <f t="shared" si="104"/>
        <v>0</v>
      </c>
      <c r="R111">
        <f t="shared" si="105"/>
        <v>0</v>
      </c>
      <c r="S111">
        <f t="shared" si="106"/>
        <v>0</v>
      </c>
      <c r="T111">
        <f t="shared" si="107"/>
        <v>0</v>
      </c>
      <c r="U111">
        <f t="shared" si="108"/>
        <v>0</v>
      </c>
      <c r="V111">
        <f t="shared" si="109"/>
        <v>0</v>
      </c>
      <c r="W111">
        <f t="shared" si="110"/>
        <v>0</v>
      </c>
      <c r="X111">
        <f t="shared" si="111"/>
        <v>0</v>
      </c>
      <c r="Y111">
        <f t="shared" si="112"/>
        <v>0</v>
      </c>
      <c r="AA111">
        <v>991676013</v>
      </c>
      <c r="AB111">
        <f t="shared" si="113"/>
        <v>373.33</v>
      </c>
      <c r="AC111">
        <f t="shared" si="139"/>
        <v>373.33</v>
      </c>
      <c r="AD111">
        <f t="shared" si="140"/>
        <v>0</v>
      </c>
      <c r="AE111">
        <f t="shared" si="141"/>
        <v>0</v>
      </c>
      <c r="AF111">
        <f t="shared" si="142"/>
        <v>0</v>
      </c>
      <c r="AG111">
        <f t="shared" si="114"/>
        <v>0</v>
      </c>
      <c r="AH111">
        <f t="shared" si="143"/>
        <v>0</v>
      </c>
      <c r="AI111">
        <f t="shared" si="144"/>
        <v>0</v>
      </c>
      <c r="AJ111">
        <f t="shared" si="115"/>
        <v>0</v>
      </c>
      <c r="AK111">
        <v>373.33</v>
      </c>
      <c r="AL111">
        <v>373.33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103</v>
      </c>
      <c r="AU111">
        <v>60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1</v>
      </c>
      <c r="BH111">
        <v>3</v>
      </c>
      <c r="BI111">
        <v>1</v>
      </c>
      <c r="BM111">
        <v>65007</v>
      </c>
      <c r="BN111">
        <v>0</v>
      </c>
      <c r="BP111">
        <v>0</v>
      </c>
      <c r="BQ111">
        <v>6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103</v>
      </c>
      <c r="CA111">
        <v>60</v>
      </c>
      <c r="CE111">
        <v>0</v>
      </c>
      <c r="CF111">
        <v>0</v>
      </c>
      <c r="CG111">
        <v>0</v>
      </c>
      <c r="CM111">
        <v>0</v>
      </c>
      <c r="CO111">
        <v>0</v>
      </c>
      <c r="CP111">
        <f t="shared" si="116"/>
        <v>1866.65</v>
      </c>
      <c r="CQ111">
        <f t="shared" si="117"/>
        <v>373.33</v>
      </c>
      <c r="CR111">
        <f t="shared" si="118"/>
        <v>0</v>
      </c>
      <c r="CS111">
        <f t="shared" si="119"/>
        <v>0</v>
      </c>
      <c r="CT111">
        <f t="shared" si="120"/>
        <v>0</v>
      </c>
      <c r="CU111">
        <f t="shared" si="121"/>
        <v>0</v>
      </c>
      <c r="CV111">
        <f t="shared" si="122"/>
        <v>0</v>
      </c>
      <c r="CW111">
        <f t="shared" si="123"/>
        <v>0</v>
      </c>
      <c r="CX111">
        <f t="shared" si="124"/>
        <v>0</v>
      </c>
      <c r="CY111">
        <f t="shared" si="125"/>
        <v>0</v>
      </c>
      <c r="CZ111">
        <f t="shared" si="126"/>
        <v>0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144</v>
      </c>
      <c r="DW111" t="s">
        <v>145</v>
      </c>
      <c r="DX111">
        <v>1</v>
      </c>
      <c r="EE111">
        <v>958035687</v>
      </c>
      <c r="EF111">
        <v>6</v>
      </c>
      <c r="EG111" t="s">
        <v>89</v>
      </c>
      <c r="EH111">
        <v>0</v>
      </c>
      <c r="EJ111">
        <v>1</v>
      </c>
      <c r="EK111">
        <v>65007</v>
      </c>
      <c r="EL111" t="s">
        <v>165</v>
      </c>
      <c r="EM111" t="s">
        <v>91</v>
      </c>
      <c r="EQ111">
        <v>0</v>
      </c>
      <c r="ER111">
        <v>373.33</v>
      </c>
      <c r="ES111">
        <v>373.33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1</v>
      </c>
      <c r="FD111">
        <v>18</v>
      </c>
      <c r="FF111">
        <v>448</v>
      </c>
      <c r="FQ111">
        <v>0</v>
      </c>
      <c r="FR111">
        <f t="shared" si="127"/>
        <v>0</v>
      </c>
      <c r="FS111">
        <v>0</v>
      </c>
      <c r="FX111">
        <v>103</v>
      </c>
      <c r="FY111">
        <v>60</v>
      </c>
      <c r="GA111" t="s">
        <v>272</v>
      </c>
      <c r="GD111">
        <v>1</v>
      </c>
      <c r="GF111">
        <v>-236152045</v>
      </c>
      <c r="GG111">
        <v>2</v>
      </c>
      <c r="GH111">
        <v>3</v>
      </c>
      <c r="GI111">
        <v>-2</v>
      </c>
      <c r="GJ111">
        <v>0</v>
      </c>
      <c r="GK111">
        <v>0</v>
      </c>
      <c r="GL111">
        <f t="shared" si="128"/>
        <v>0</v>
      </c>
      <c r="GM111">
        <f t="shared" si="129"/>
        <v>1866.65</v>
      </c>
      <c r="GN111">
        <f t="shared" si="130"/>
        <v>1866.65</v>
      </c>
      <c r="GO111">
        <f t="shared" si="131"/>
        <v>0</v>
      </c>
      <c r="GP111">
        <f t="shared" si="132"/>
        <v>0</v>
      </c>
      <c r="GR111">
        <v>1</v>
      </c>
      <c r="GS111">
        <v>1</v>
      </c>
      <c r="GT111">
        <v>0</v>
      </c>
      <c r="GV111">
        <f t="shared" si="133"/>
        <v>0</v>
      </c>
      <c r="GW111">
        <v>1</v>
      </c>
      <c r="GX111">
        <f t="shared" si="134"/>
        <v>0</v>
      </c>
      <c r="HA111">
        <v>0</v>
      </c>
      <c r="HB111">
        <v>0</v>
      </c>
      <c r="HC111">
        <f t="shared" si="135"/>
        <v>0</v>
      </c>
      <c r="HE111" t="s">
        <v>112</v>
      </c>
      <c r="HF111" t="s">
        <v>112</v>
      </c>
      <c r="IK111">
        <v>0</v>
      </c>
    </row>
    <row r="112" spans="1:245">
      <c r="A112">
        <v>17</v>
      </c>
      <c r="B112">
        <v>1</v>
      </c>
      <c r="C112">
        <f ca="1">ROW(SmtRes!A379)</f>
        <v>379</v>
      </c>
      <c r="D112">
        <f ca="1">ROW(EtalonRes!A382)</f>
        <v>382</v>
      </c>
      <c r="E112" t="s">
        <v>273</v>
      </c>
      <c r="F112" t="s">
        <v>274</v>
      </c>
      <c r="G112" t="s">
        <v>275</v>
      </c>
      <c r="H112" t="s">
        <v>176</v>
      </c>
      <c r="I112">
        <v>4</v>
      </c>
      <c r="J112">
        <v>0</v>
      </c>
      <c r="O112">
        <f t="shared" si="102"/>
        <v>27.27</v>
      </c>
      <c r="P112">
        <f t="shared" si="103"/>
        <v>0</v>
      </c>
      <c r="Q112">
        <f t="shared" si="104"/>
        <v>5.94</v>
      </c>
      <c r="R112">
        <f t="shared" si="105"/>
        <v>0</v>
      </c>
      <c r="S112">
        <f t="shared" si="106"/>
        <v>21.33</v>
      </c>
      <c r="T112">
        <f t="shared" si="107"/>
        <v>0</v>
      </c>
      <c r="U112">
        <f t="shared" si="108"/>
        <v>2.3519999999999999</v>
      </c>
      <c r="V112">
        <f t="shared" si="109"/>
        <v>0</v>
      </c>
      <c r="W112">
        <f t="shared" si="110"/>
        <v>0</v>
      </c>
      <c r="X112">
        <f t="shared" si="111"/>
        <v>27.3</v>
      </c>
      <c r="Y112">
        <f t="shared" si="112"/>
        <v>17.7</v>
      </c>
      <c r="AA112">
        <v>991675999</v>
      </c>
      <c r="AB112">
        <f t="shared" si="113"/>
        <v>6.8159999999999998</v>
      </c>
      <c r="AC112">
        <f>ROUND(((ES112*0)),6)</f>
        <v>0</v>
      </c>
      <c r="AD112">
        <f>ROUND(((((ET112*0.4))-((EU112*0.4)))+AE112),6)</f>
        <v>1.484</v>
      </c>
      <c r="AE112">
        <f>ROUND(((EU112*0.4)),6)</f>
        <v>0</v>
      </c>
      <c r="AF112">
        <f>ROUND(((EV112*0.4)),6)</f>
        <v>5.3319999999999999</v>
      </c>
      <c r="AG112">
        <f t="shared" si="114"/>
        <v>0</v>
      </c>
      <c r="AH112">
        <f>((EW112*0.4))</f>
        <v>0.58799999999999997</v>
      </c>
      <c r="AI112">
        <f>((EX112*0.4))</f>
        <v>0</v>
      </c>
      <c r="AJ112">
        <f t="shared" si="115"/>
        <v>0</v>
      </c>
      <c r="AK112">
        <v>75.849999999999994</v>
      </c>
      <c r="AL112">
        <v>58.81</v>
      </c>
      <c r="AM112">
        <v>3.71</v>
      </c>
      <c r="AN112">
        <v>0</v>
      </c>
      <c r="AO112">
        <v>13.33</v>
      </c>
      <c r="AP112">
        <v>0</v>
      </c>
      <c r="AQ112">
        <v>1.47</v>
      </c>
      <c r="AR112">
        <v>0</v>
      </c>
      <c r="AS112">
        <v>0</v>
      </c>
      <c r="AT112">
        <v>128</v>
      </c>
      <c r="AU112">
        <v>83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1</v>
      </c>
      <c r="BH112">
        <v>0</v>
      </c>
      <c r="BI112">
        <v>1</v>
      </c>
      <c r="BJ112" t="s">
        <v>276</v>
      </c>
      <c r="BM112">
        <v>16001</v>
      </c>
      <c r="BN112">
        <v>0</v>
      </c>
      <c r="BP112">
        <v>0</v>
      </c>
      <c r="BQ112">
        <v>2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128</v>
      </c>
      <c r="CA112">
        <v>83</v>
      </c>
      <c r="CE112">
        <v>0</v>
      </c>
      <c r="CF112">
        <v>0</v>
      </c>
      <c r="CG112">
        <v>0</v>
      </c>
      <c r="CM112">
        <v>0</v>
      </c>
      <c r="CN112" t="s">
        <v>211</v>
      </c>
      <c r="CO112">
        <v>0</v>
      </c>
      <c r="CP112">
        <f t="shared" si="116"/>
        <v>27.27</v>
      </c>
      <c r="CQ112">
        <f t="shared" si="117"/>
        <v>0</v>
      </c>
      <c r="CR112">
        <f t="shared" si="118"/>
        <v>1.484</v>
      </c>
      <c r="CS112">
        <f t="shared" si="119"/>
        <v>0</v>
      </c>
      <c r="CT112">
        <f t="shared" si="120"/>
        <v>5.3319999999999999</v>
      </c>
      <c r="CU112">
        <f t="shared" si="121"/>
        <v>0</v>
      </c>
      <c r="CV112">
        <f t="shared" si="122"/>
        <v>0.58799999999999997</v>
      </c>
      <c r="CW112">
        <f t="shared" si="123"/>
        <v>0</v>
      </c>
      <c r="CX112">
        <f t="shared" si="124"/>
        <v>0</v>
      </c>
      <c r="CY112">
        <f t="shared" si="125"/>
        <v>27.302399999999999</v>
      </c>
      <c r="CZ112">
        <f t="shared" si="126"/>
        <v>17.703899999999997</v>
      </c>
      <c r="DD112" t="s">
        <v>212</v>
      </c>
      <c r="DE112" t="s">
        <v>213</v>
      </c>
      <c r="DF112" t="s">
        <v>213</v>
      </c>
      <c r="DG112" t="s">
        <v>213</v>
      </c>
      <c r="DI112" t="s">
        <v>213</v>
      </c>
      <c r="DJ112" t="s">
        <v>213</v>
      </c>
      <c r="DN112">
        <v>0</v>
      </c>
      <c r="DO112">
        <v>0</v>
      </c>
      <c r="DP112">
        <v>1</v>
      </c>
      <c r="DQ112">
        <v>1</v>
      </c>
      <c r="DU112">
        <v>1013</v>
      </c>
      <c r="DV112" t="s">
        <v>176</v>
      </c>
      <c r="DW112" t="s">
        <v>176</v>
      </c>
      <c r="DX112">
        <v>1</v>
      </c>
      <c r="EE112">
        <v>958035609</v>
      </c>
      <c r="EF112">
        <v>2</v>
      </c>
      <c r="EG112" t="s">
        <v>99</v>
      </c>
      <c r="EH112">
        <v>0</v>
      </c>
      <c r="EJ112">
        <v>1</v>
      </c>
      <c r="EK112">
        <v>16001</v>
      </c>
      <c r="EL112" t="s">
        <v>100</v>
      </c>
      <c r="EM112" t="s">
        <v>101</v>
      </c>
      <c r="EO112" t="s">
        <v>214</v>
      </c>
      <c r="EQ112">
        <v>0</v>
      </c>
      <c r="ER112">
        <v>75.849999999999994</v>
      </c>
      <c r="ES112">
        <v>58.81</v>
      </c>
      <c r="ET112">
        <v>3.71</v>
      </c>
      <c r="EU112">
        <v>0</v>
      </c>
      <c r="EV112">
        <v>13.33</v>
      </c>
      <c r="EW112">
        <v>1.47</v>
      </c>
      <c r="EX112">
        <v>0</v>
      </c>
      <c r="EY112">
        <v>0</v>
      </c>
      <c r="FQ112">
        <v>0</v>
      </c>
      <c r="FR112">
        <f t="shared" si="127"/>
        <v>0</v>
      </c>
      <c r="FS112">
        <v>0</v>
      </c>
      <c r="FX112">
        <v>128</v>
      </c>
      <c r="FY112">
        <v>83</v>
      </c>
      <c r="GD112">
        <v>1</v>
      </c>
      <c r="GF112">
        <v>-518700308</v>
      </c>
      <c r="GG112">
        <v>2</v>
      </c>
      <c r="GH112">
        <v>1</v>
      </c>
      <c r="GI112">
        <v>-2</v>
      </c>
      <c r="GJ112">
        <v>0</v>
      </c>
      <c r="GK112">
        <v>0</v>
      </c>
      <c r="GL112">
        <f t="shared" si="128"/>
        <v>0</v>
      </c>
      <c r="GM112">
        <f t="shared" si="129"/>
        <v>72.27</v>
      </c>
      <c r="GN112">
        <f t="shared" si="130"/>
        <v>72.27</v>
      </c>
      <c r="GO112">
        <f t="shared" si="131"/>
        <v>0</v>
      </c>
      <c r="GP112">
        <f t="shared" si="132"/>
        <v>0</v>
      </c>
      <c r="GR112">
        <v>0</v>
      </c>
      <c r="GS112">
        <v>3</v>
      </c>
      <c r="GT112">
        <v>0</v>
      </c>
      <c r="GV112">
        <f t="shared" si="133"/>
        <v>0</v>
      </c>
      <c r="GW112">
        <v>1</v>
      </c>
      <c r="GX112">
        <f t="shared" si="134"/>
        <v>0</v>
      </c>
      <c r="HA112">
        <v>0</v>
      </c>
      <c r="HB112">
        <v>0</v>
      </c>
      <c r="HC112">
        <f t="shared" si="135"/>
        <v>0</v>
      </c>
      <c r="IK112">
        <v>0</v>
      </c>
    </row>
    <row r="113" spans="1:245">
      <c r="A113">
        <v>17</v>
      </c>
      <c r="B113">
        <v>1</v>
      </c>
      <c r="C113">
        <f ca="1">ROW(SmtRes!A386)</f>
        <v>386</v>
      </c>
      <c r="D113">
        <f ca="1">ROW(EtalonRes!A390)</f>
        <v>390</v>
      </c>
      <c r="E113" t="s">
        <v>273</v>
      </c>
      <c r="F113" t="s">
        <v>274</v>
      </c>
      <c r="G113" t="s">
        <v>275</v>
      </c>
      <c r="H113" t="s">
        <v>176</v>
      </c>
      <c r="I113">
        <v>4</v>
      </c>
      <c r="J113">
        <v>0</v>
      </c>
      <c r="O113">
        <f t="shared" si="102"/>
        <v>765.3</v>
      </c>
      <c r="P113">
        <f t="shared" si="103"/>
        <v>0</v>
      </c>
      <c r="Q113">
        <f t="shared" si="104"/>
        <v>48.68</v>
      </c>
      <c r="R113">
        <f t="shared" si="105"/>
        <v>0</v>
      </c>
      <c r="S113">
        <f t="shared" si="106"/>
        <v>716.62</v>
      </c>
      <c r="T113">
        <f t="shared" si="107"/>
        <v>0</v>
      </c>
      <c r="U113">
        <f t="shared" si="108"/>
        <v>2.3519999999999999</v>
      </c>
      <c r="V113">
        <f t="shared" si="109"/>
        <v>0</v>
      </c>
      <c r="W113">
        <f t="shared" si="110"/>
        <v>0</v>
      </c>
      <c r="X113">
        <f t="shared" si="111"/>
        <v>917.27</v>
      </c>
      <c r="Y113">
        <f t="shared" si="112"/>
        <v>594.79</v>
      </c>
      <c r="AA113">
        <v>991676013</v>
      </c>
      <c r="AB113">
        <f t="shared" si="113"/>
        <v>6.8159999999999998</v>
      </c>
      <c r="AC113">
        <f>ROUND(((ES113*0)),6)</f>
        <v>0</v>
      </c>
      <c r="AD113">
        <f>ROUND(((((ET113*0.4))-((EU113*0.4)))+AE113),6)</f>
        <v>1.484</v>
      </c>
      <c r="AE113">
        <f>ROUND(((EU113*0.4)),6)</f>
        <v>0</v>
      </c>
      <c r="AF113">
        <f>ROUND(((EV113*0.4)),6)</f>
        <v>5.3319999999999999</v>
      </c>
      <c r="AG113">
        <f t="shared" si="114"/>
        <v>0</v>
      </c>
      <c r="AH113">
        <f>((EW113*0.4))</f>
        <v>0.58799999999999997</v>
      </c>
      <c r="AI113">
        <f>((EX113*0.4))</f>
        <v>0</v>
      </c>
      <c r="AJ113">
        <f t="shared" si="115"/>
        <v>0</v>
      </c>
      <c r="AK113">
        <v>75.849999999999994</v>
      </c>
      <c r="AL113">
        <v>58.81</v>
      </c>
      <c r="AM113">
        <v>3.71</v>
      </c>
      <c r="AN113">
        <v>0</v>
      </c>
      <c r="AO113">
        <v>13.33</v>
      </c>
      <c r="AP113">
        <v>0</v>
      </c>
      <c r="AQ113">
        <v>1.47</v>
      </c>
      <c r="AR113">
        <v>0</v>
      </c>
      <c r="AS113">
        <v>0</v>
      </c>
      <c r="AT113">
        <v>128</v>
      </c>
      <c r="AU113">
        <v>83</v>
      </c>
      <c r="AV113">
        <v>1</v>
      </c>
      <c r="AW113">
        <v>1</v>
      </c>
      <c r="AZ113">
        <v>1</v>
      </c>
      <c r="BA113">
        <v>33.6</v>
      </c>
      <c r="BB113">
        <v>8.1999999999999993</v>
      </c>
      <c r="BC113">
        <v>5.6</v>
      </c>
      <c r="BH113">
        <v>0</v>
      </c>
      <c r="BI113">
        <v>1</v>
      </c>
      <c r="BJ113" t="s">
        <v>276</v>
      </c>
      <c r="BM113">
        <v>16001</v>
      </c>
      <c r="BN113">
        <v>0</v>
      </c>
      <c r="BO113" t="s">
        <v>274</v>
      </c>
      <c r="BP113">
        <v>1</v>
      </c>
      <c r="BQ113">
        <v>2</v>
      </c>
      <c r="BR113">
        <v>0</v>
      </c>
      <c r="BS113">
        <v>33.6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128</v>
      </c>
      <c r="CA113">
        <v>83</v>
      </c>
      <c r="CE113">
        <v>0</v>
      </c>
      <c r="CF113">
        <v>0</v>
      </c>
      <c r="CG113">
        <v>0</v>
      </c>
      <c r="CM113">
        <v>0</v>
      </c>
      <c r="CN113" t="s">
        <v>211</v>
      </c>
      <c r="CO113">
        <v>0</v>
      </c>
      <c r="CP113">
        <f t="shared" si="116"/>
        <v>765.3</v>
      </c>
      <c r="CQ113">
        <f t="shared" si="117"/>
        <v>0</v>
      </c>
      <c r="CR113">
        <f t="shared" si="118"/>
        <v>12.168799999999999</v>
      </c>
      <c r="CS113">
        <f t="shared" si="119"/>
        <v>0</v>
      </c>
      <c r="CT113">
        <f t="shared" si="120"/>
        <v>179.15520000000001</v>
      </c>
      <c r="CU113">
        <f t="shared" si="121"/>
        <v>0</v>
      </c>
      <c r="CV113">
        <f t="shared" si="122"/>
        <v>0.58799999999999997</v>
      </c>
      <c r="CW113">
        <f t="shared" si="123"/>
        <v>0</v>
      </c>
      <c r="CX113">
        <f t="shared" si="124"/>
        <v>0</v>
      </c>
      <c r="CY113">
        <f t="shared" si="125"/>
        <v>917.27359999999999</v>
      </c>
      <c r="CZ113">
        <f t="shared" si="126"/>
        <v>594.79459999999995</v>
      </c>
      <c r="DD113" t="s">
        <v>212</v>
      </c>
      <c r="DE113" t="s">
        <v>213</v>
      </c>
      <c r="DF113" t="s">
        <v>213</v>
      </c>
      <c r="DG113" t="s">
        <v>213</v>
      </c>
      <c r="DI113" t="s">
        <v>213</v>
      </c>
      <c r="DJ113" t="s">
        <v>213</v>
      </c>
      <c r="DN113">
        <v>0</v>
      </c>
      <c r="DO113">
        <v>0</v>
      </c>
      <c r="DP113">
        <v>1</v>
      </c>
      <c r="DQ113">
        <v>1</v>
      </c>
      <c r="DU113">
        <v>1013</v>
      </c>
      <c r="DV113" t="s">
        <v>176</v>
      </c>
      <c r="DW113" t="s">
        <v>176</v>
      </c>
      <c r="DX113">
        <v>1</v>
      </c>
      <c r="EE113">
        <v>958035609</v>
      </c>
      <c r="EF113">
        <v>2</v>
      </c>
      <c r="EG113" t="s">
        <v>99</v>
      </c>
      <c r="EH113">
        <v>0</v>
      </c>
      <c r="EJ113">
        <v>1</v>
      </c>
      <c r="EK113">
        <v>16001</v>
      </c>
      <c r="EL113" t="s">
        <v>100</v>
      </c>
      <c r="EM113" t="s">
        <v>101</v>
      </c>
      <c r="EO113" t="s">
        <v>214</v>
      </c>
      <c r="EQ113">
        <v>0</v>
      </c>
      <c r="ER113">
        <v>75.849999999999994</v>
      </c>
      <c r="ES113">
        <v>58.81</v>
      </c>
      <c r="ET113">
        <v>3.71</v>
      </c>
      <c r="EU113">
        <v>0</v>
      </c>
      <c r="EV113">
        <v>13.33</v>
      </c>
      <c r="EW113">
        <v>1.47</v>
      </c>
      <c r="EX113">
        <v>0</v>
      </c>
      <c r="EY113">
        <v>0</v>
      </c>
      <c r="FQ113">
        <v>0</v>
      </c>
      <c r="FR113">
        <f t="shared" si="127"/>
        <v>0</v>
      </c>
      <c r="FS113">
        <v>0</v>
      </c>
      <c r="FX113">
        <v>128</v>
      </c>
      <c r="FY113">
        <v>83</v>
      </c>
      <c r="GD113">
        <v>1</v>
      </c>
      <c r="GF113">
        <v>-518700308</v>
      </c>
      <c r="GG113">
        <v>2</v>
      </c>
      <c r="GH113">
        <v>1</v>
      </c>
      <c r="GI113">
        <v>2</v>
      </c>
      <c r="GJ113">
        <v>0</v>
      </c>
      <c r="GK113">
        <v>0</v>
      </c>
      <c r="GL113">
        <f t="shared" si="128"/>
        <v>0</v>
      </c>
      <c r="GM113">
        <f t="shared" si="129"/>
        <v>2277.36</v>
      </c>
      <c r="GN113">
        <f t="shared" si="130"/>
        <v>2277.36</v>
      </c>
      <c r="GO113">
        <f t="shared" si="131"/>
        <v>0</v>
      </c>
      <c r="GP113">
        <f t="shared" si="132"/>
        <v>0</v>
      </c>
      <c r="GR113">
        <v>0</v>
      </c>
      <c r="GS113">
        <v>3</v>
      </c>
      <c r="GT113">
        <v>0</v>
      </c>
      <c r="GV113">
        <f t="shared" si="133"/>
        <v>0</v>
      </c>
      <c r="GW113">
        <v>1</v>
      </c>
      <c r="GX113">
        <f t="shared" si="134"/>
        <v>0</v>
      </c>
      <c r="HA113">
        <v>0</v>
      </c>
      <c r="HB113">
        <v>0</v>
      </c>
      <c r="HC113">
        <f t="shared" si="135"/>
        <v>0</v>
      </c>
      <c r="IK113">
        <v>0</v>
      </c>
    </row>
    <row r="114" spans="1:245">
      <c r="A114">
        <v>17</v>
      </c>
      <c r="B114">
        <v>1</v>
      </c>
      <c r="C114">
        <f ca="1">ROW(SmtRes!A397)</f>
        <v>397</v>
      </c>
      <c r="D114">
        <f ca="1">ROW(EtalonRes!A398)</f>
        <v>398</v>
      </c>
      <c r="E114" t="s">
        <v>277</v>
      </c>
      <c r="F114" t="s">
        <v>274</v>
      </c>
      <c r="G114" t="s">
        <v>278</v>
      </c>
      <c r="H114" t="s">
        <v>176</v>
      </c>
      <c r="I114">
        <v>4</v>
      </c>
      <c r="J114">
        <v>0</v>
      </c>
      <c r="O114">
        <f t="shared" si="102"/>
        <v>315.11</v>
      </c>
      <c r="P114">
        <f t="shared" si="103"/>
        <v>235.24</v>
      </c>
      <c r="Q114">
        <f t="shared" si="104"/>
        <v>18.55</v>
      </c>
      <c r="R114">
        <f t="shared" si="105"/>
        <v>0</v>
      </c>
      <c r="S114">
        <f t="shared" si="106"/>
        <v>61.32</v>
      </c>
      <c r="T114">
        <f t="shared" si="107"/>
        <v>0</v>
      </c>
      <c r="U114">
        <f t="shared" si="108"/>
        <v>6.7619999999999996</v>
      </c>
      <c r="V114">
        <f t="shared" si="109"/>
        <v>0</v>
      </c>
      <c r="W114">
        <f t="shared" si="110"/>
        <v>0</v>
      </c>
      <c r="X114">
        <f t="shared" si="111"/>
        <v>78.489999999999995</v>
      </c>
      <c r="Y114">
        <f t="shared" si="112"/>
        <v>50.9</v>
      </c>
      <c r="AA114">
        <v>991675999</v>
      </c>
      <c r="AB114">
        <f t="shared" si="113"/>
        <v>78.777000000000001</v>
      </c>
      <c r="AC114">
        <f t="shared" ref="AC114:AC123" si="145">ROUND((ES114),6)</f>
        <v>58.81</v>
      </c>
      <c r="AD114">
        <f>ROUND(((((ET114*1.25))-((EU114*1.25)))+AE114),6)</f>
        <v>4.6375000000000002</v>
      </c>
      <c r="AE114">
        <f>ROUND(((EU114*1.25)),6)</f>
        <v>0</v>
      </c>
      <c r="AF114">
        <f>ROUND(((EV114*1.15)),6)</f>
        <v>15.329499999999999</v>
      </c>
      <c r="AG114">
        <f t="shared" si="114"/>
        <v>0</v>
      </c>
      <c r="AH114">
        <f>((EW114*1.15))</f>
        <v>1.6904999999999999</v>
      </c>
      <c r="AI114">
        <f>((EX114*1.25))</f>
        <v>0</v>
      </c>
      <c r="AJ114">
        <f t="shared" si="115"/>
        <v>0</v>
      </c>
      <c r="AK114">
        <v>75.849999999999994</v>
      </c>
      <c r="AL114">
        <v>58.81</v>
      </c>
      <c r="AM114">
        <v>3.71</v>
      </c>
      <c r="AN114">
        <v>0</v>
      </c>
      <c r="AO114">
        <v>13.33</v>
      </c>
      <c r="AP114">
        <v>0</v>
      </c>
      <c r="AQ114">
        <v>1.47</v>
      </c>
      <c r="AR114">
        <v>0</v>
      </c>
      <c r="AS114">
        <v>0</v>
      </c>
      <c r="AT114">
        <v>128</v>
      </c>
      <c r="AU114">
        <v>83</v>
      </c>
      <c r="AV114">
        <v>1</v>
      </c>
      <c r="AW114">
        <v>1</v>
      </c>
      <c r="AZ114">
        <v>1</v>
      </c>
      <c r="BA114">
        <v>1</v>
      </c>
      <c r="BB114">
        <v>1</v>
      </c>
      <c r="BC114">
        <v>1</v>
      </c>
      <c r="BH114">
        <v>0</v>
      </c>
      <c r="BI114">
        <v>1</v>
      </c>
      <c r="BJ114" t="s">
        <v>276</v>
      </c>
      <c r="BM114">
        <v>16001</v>
      </c>
      <c r="BN114">
        <v>0</v>
      </c>
      <c r="BP114">
        <v>0</v>
      </c>
      <c r="BQ114">
        <v>2</v>
      </c>
      <c r="BR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Z114">
        <v>128</v>
      </c>
      <c r="CA114">
        <v>83</v>
      </c>
      <c r="CE114">
        <v>0</v>
      </c>
      <c r="CF114">
        <v>0</v>
      </c>
      <c r="CG114">
        <v>0</v>
      </c>
      <c r="CM114">
        <v>0</v>
      </c>
      <c r="CN114" t="s">
        <v>96</v>
      </c>
      <c r="CO114">
        <v>0</v>
      </c>
      <c r="CP114">
        <f t="shared" si="116"/>
        <v>315.11</v>
      </c>
      <c r="CQ114">
        <f t="shared" si="117"/>
        <v>58.81</v>
      </c>
      <c r="CR114">
        <f t="shared" si="118"/>
        <v>4.6375000000000002</v>
      </c>
      <c r="CS114">
        <f t="shared" si="119"/>
        <v>0</v>
      </c>
      <c r="CT114">
        <f t="shared" si="120"/>
        <v>15.329499999999999</v>
      </c>
      <c r="CU114">
        <f t="shared" si="121"/>
        <v>0</v>
      </c>
      <c r="CV114">
        <f t="shared" si="122"/>
        <v>1.6904999999999999</v>
      </c>
      <c r="CW114">
        <f t="shared" si="123"/>
        <v>0</v>
      </c>
      <c r="CX114">
        <f t="shared" si="124"/>
        <v>0</v>
      </c>
      <c r="CY114">
        <f t="shared" si="125"/>
        <v>78.489599999999996</v>
      </c>
      <c r="CZ114">
        <f t="shared" si="126"/>
        <v>50.895600000000002</v>
      </c>
      <c r="DE114" t="s">
        <v>97</v>
      </c>
      <c r="DF114" t="s">
        <v>97</v>
      </c>
      <c r="DG114" t="s">
        <v>98</v>
      </c>
      <c r="DI114" t="s">
        <v>98</v>
      </c>
      <c r="DJ114" t="s">
        <v>97</v>
      </c>
      <c r="DN114">
        <v>0</v>
      </c>
      <c r="DO114">
        <v>0</v>
      </c>
      <c r="DP114">
        <v>1</v>
      </c>
      <c r="DQ114">
        <v>1</v>
      </c>
      <c r="DU114">
        <v>1013</v>
      </c>
      <c r="DV114" t="s">
        <v>176</v>
      </c>
      <c r="DW114" t="s">
        <v>176</v>
      </c>
      <c r="DX114">
        <v>1</v>
      </c>
      <c r="EE114">
        <v>958035609</v>
      </c>
      <c r="EF114">
        <v>2</v>
      </c>
      <c r="EG114" t="s">
        <v>99</v>
      </c>
      <c r="EH114">
        <v>0</v>
      </c>
      <c r="EJ114">
        <v>1</v>
      </c>
      <c r="EK114">
        <v>16001</v>
      </c>
      <c r="EL114" t="s">
        <v>100</v>
      </c>
      <c r="EM114" t="s">
        <v>101</v>
      </c>
      <c r="EO114" t="s">
        <v>102</v>
      </c>
      <c r="EQ114">
        <v>0</v>
      </c>
      <c r="ER114">
        <v>75.849999999999994</v>
      </c>
      <c r="ES114">
        <v>58.81</v>
      </c>
      <c r="ET114">
        <v>3.71</v>
      </c>
      <c r="EU114">
        <v>0</v>
      </c>
      <c r="EV114">
        <v>13.33</v>
      </c>
      <c r="EW114">
        <v>1.47</v>
      </c>
      <c r="EX114">
        <v>0</v>
      </c>
      <c r="EY114">
        <v>0</v>
      </c>
      <c r="FQ114">
        <v>0</v>
      </c>
      <c r="FR114">
        <f t="shared" si="127"/>
        <v>0</v>
      </c>
      <c r="FS114">
        <v>0</v>
      </c>
      <c r="FX114">
        <v>128</v>
      </c>
      <c r="FY114">
        <v>83</v>
      </c>
      <c r="GD114">
        <v>1</v>
      </c>
      <c r="GF114">
        <v>749147216</v>
      </c>
      <c r="GG114">
        <v>2</v>
      </c>
      <c r="GH114">
        <v>1</v>
      </c>
      <c r="GI114">
        <v>-2</v>
      </c>
      <c r="GJ114">
        <v>0</v>
      </c>
      <c r="GK114">
        <v>0</v>
      </c>
      <c r="GL114">
        <f t="shared" si="128"/>
        <v>0</v>
      </c>
      <c r="GM114">
        <f t="shared" si="129"/>
        <v>444.5</v>
      </c>
      <c r="GN114">
        <f t="shared" si="130"/>
        <v>444.5</v>
      </c>
      <c r="GO114">
        <f t="shared" si="131"/>
        <v>0</v>
      </c>
      <c r="GP114">
        <f t="shared" si="132"/>
        <v>0</v>
      </c>
      <c r="GR114">
        <v>0</v>
      </c>
      <c r="GS114">
        <v>3</v>
      </c>
      <c r="GT114">
        <v>0</v>
      </c>
      <c r="GV114">
        <f t="shared" si="133"/>
        <v>0</v>
      </c>
      <c r="GW114">
        <v>1</v>
      </c>
      <c r="GX114">
        <f t="shared" si="134"/>
        <v>0</v>
      </c>
      <c r="HA114">
        <v>0</v>
      </c>
      <c r="HB114">
        <v>0</v>
      </c>
      <c r="HC114">
        <f t="shared" si="135"/>
        <v>0</v>
      </c>
      <c r="IK114">
        <v>0</v>
      </c>
    </row>
    <row r="115" spans="1:245">
      <c r="A115">
        <v>17</v>
      </c>
      <c r="B115">
        <v>1</v>
      </c>
      <c r="C115">
        <f ca="1">ROW(SmtRes!A408)</f>
        <v>408</v>
      </c>
      <c r="D115">
        <f ca="1">ROW(EtalonRes!A406)</f>
        <v>406</v>
      </c>
      <c r="E115" t="s">
        <v>277</v>
      </c>
      <c r="F115" t="s">
        <v>274</v>
      </c>
      <c r="G115" t="s">
        <v>278</v>
      </c>
      <c r="H115" t="s">
        <v>176</v>
      </c>
      <c r="I115">
        <v>4</v>
      </c>
      <c r="J115">
        <v>0</v>
      </c>
      <c r="O115">
        <f t="shared" si="102"/>
        <v>3529.73</v>
      </c>
      <c r="P115">
        <f t="shared" si="103"/>
        <v>1317.34</v>
      </c>
      <c r="Q115">
        <f t="shared" si="104"/>
        <v>152.11000000000001</v>
      </c>
      <c r="R115">
        <f t="shared" si="105"/>
        <v>0</v>
      </c>
      <c r="S115">
        <f t="shared" si="106"/>
        <v>2060.2800000000002</v>
      </c>
      <c r="T115">
        <f t="shared" si="107"/>
        <v>0</v>
      </c>
      <c r="U115">
        <f t="shared" si="108"/>
        <v>6.7619999999999996</v>
      </c>
      <c r="V115">
        <f t="shared" si="109"/>
        <v>0</v>
      </c>
      <c r="W115">
        <f t="shared" si="110"/>
        <v>0</v>
      </c>
      <c r="X115">
        <f t="shared" si="111"/>
        <v>2637.16</v>
      </c>
      <c r="Y115">
        <f t="shared" si="112"/>
        <v>1710.03</v>
      </c>
      <c r="AA115">
        <v>991676013</v>
      </c>
      <c r="AB115">
        <f t="shared" si="113"/>
        <v>78.777000000000001</v>
      </c>
      <c r="AC115">
        <f t="shared" si="145"/>
        <v>58.81</v>
      </c>
      <c r="AD115">
        <f>ROUND(((((ET115*1.25))-((EU115*1.25)))+AE115),6)</f>
        <v>4.6375000000000002</v>
      </c>
      <c r="AE115">
        <f>ROUND(((EU115*1.25)),6)</f>
        <v>0</v>
      </c>
      <c r="AF115">
        <f>ROUND(((EV115*1.15)),6)</f>
        <v>15.329499999999999</v>
      </c>
      <c r="AG115">
        <f t="shared" si="114"/>
        <v>0</v>
      </c>
      <c r="AH115">
        <f>((EW115*1.15))</f>
        <v>1.6904999999999999</v>
      </c>
      <c r="AI115">
        <f>((EX115*1.25))</f>
        <v>0</v>
      </c>
      <c r="AJ115">
        <f t="shared" si="115"/>
        <v>0</v>
      </c>
      <c r="AK115">
        <v>75.849999999999994</v>
      </c>
      <c r="AL115">
        <v>58.81</v>
      </c>
      <c r="AM115">
        <v>3.71</v>
      </c>
      <c r="AN115">
        <v>0</v>
      </c>
      <c r="AO115">
        <v>13.33</v>
      </c>
      <c r="AP115">
        <v>0</v>
      </c>
      <c r="AQ115">
        <v>1.47</v>
      </c>
      <c r="AR115">
        <v>0</v>
      </c>
      <c r="AS115">
        <v>0</v>
      </c>
      <c r="AT115">
        <v>128</v>
      </c>
      <c r="AU115">
        <v>83</v>
      </c>
      <c r="AV115">
        <v>1</v>
      </c>
      <c r="AW115">
        <v>1</v>
      </c>
      <c r="AZ115">
        <v>1</v>
      </c>
      <c r="BA115">
        <v>33.6</v>
      </c>
      <c r="BB115">
        <v>8.1999999999999993</v>
      </c>
      <c r="BC115">
        <v>5.6</v>
      </c>
      <c r="BH115">
        <v>0</v>
      </c>
      <c r="BI115">
        <v>1</v>
      </c>
      <c r="BJ115" t="s">
        <v>276</v>
      </c>
      <c r="BM115">
        <v>16001</v>
      </c>
      <c r="BN115">
        <v>0</v>
      </c>
      <c r="BO115" t="s">
        <v>274</v>
      </c>
      <c r="BP115">
        <v>1</v>
      </c>
      <c r="BQ115">
        <v>2</v>
      </c>
      <c r="BR115">
        <v>0</v>
      </c>
      <c r="BS115">
        <v>33.6</v>
      </c>
      <c r="BT115">
        <v>1</v>
      </c>
      <c r="BU115">
        <v>1</v>
      </c>
      <c r="BV115">
        <v>1</v>
      </c>
      <c r="BW115">
        <v>1</v>
      </c>
      <c r="BX115">
        <v>1</v>
      </c>
      <c r="BZ115">
        <v>128</v>
      </c>
      <c r="CA115">
        <v>83</v>
      </c>
      <c r="CE115">
        <v>0</v>
      </c>
      <c r="CF115">
        <v>0</v>
      </c>
      <c r="CG115">
        <v>0</v>
      </c>
      <c r="CM115">
        <v>0</v>
      </c>
      <c r="CN115" t="s">
        <v>96</v>
      </c>
      <c r="CO115">
        <v>0</v>
      </c>
      <c r="CP115">
        <f t="shared" si="116"/>
        <v>3529.73</v>
      </c>
      <c r="CQ115">
        <f t="shared" si="117"/>
        <v>329.33600000000001</v>
      </c>
      <c r="CR115">
        <f t="shared" si="118"/>
        <v>38.027499999999996</v>
      </c>
      <c r="CS115">
        <f t="shared" si="119"/>
        <v>0</v>
      </c>
      <c r="CT115">
        <f t="shared" si="120"/>
        <v>515.07119999999998</v>
      </c>
      <c r="CU115">
        <f t="shared" si="121"/>
        <v>0</v>
      </c>
      <c r="CV115">
        <f t="shared" si="122"/>
        <v>1.6904999999999999</v>
      </c>
      <c r="CW115">
        <f t="shared" si="123"/>
        <v>0</v>
      </c>
      <c r="CX115">
        <f t="shared" si="124"/>
        <v>0</v>
      </c>
      <c r="CY115">
        <f t="shared" si="125"/>
        <v>2637.1584000000003</v>
      </c>
      <c r="CZ115">
        <f t="shared" si="126"/>
        <v>1710.0324000000003</v>
      </c>
      <c r="DE115" t="s">
        <v>97</v>
      </c>
      <c r="DF115" t="s">
        <v>97</v>
      </c>
      <c r="DG115" t="s">
        <v>98</v>
      </c>
      <c r="DI115" t="s">
        <v>98</v>
      </c>
      <c r="DJ115" t="s">
        <v>97</v>
      </c>
      <c r="DN115">
        <v>0</v>
      </c>
      <c r="DO115">
        <v>0</v>
      </c>
      <c r="DP115">
        <v>1</v>
      </c>
      <c r="DQ115">
        <v>1</v>
      </c>
      <c r="DU115">
        <v>1013</v>
      </c>
      <c r="DV115" t="s">
        <v>176</v>
      </c>
      <c r="DW115" t="s">
        <v>176</v>
      </c>
      <c r="DX115">
        <v>1</v>
      </c>
      <c r="EE115">
        <v>958035609</v>
      </c>
      <c r="EF115">
        <v>2</v>
      </c>
      <c r="EG115" t="s">
        <v>99</v>
      </c>
      <c r="EH115">
        <v>0</v>
      </c>
      <c r="EJ115">
        <v>1</v>
      </c>
      <c r="EK115">
        <v>16001</v>
      </c>
      <c r="EL115" t="s">
        <v>100</v>
      </c>
      <c r="EM115" t="s">
        <v>101</v>
      </c>
      <c r="EO115" t="s">
        <v>102</v>
      </c>
      <c r="EQ115">
        <v>0</v>
      </c>
      <c r="ER115">
        <v>75.849999999999994</v>
      </c>
      <c r="ES115">
        <v>58.81</v>
      </c>
      <c r="ET115">
        <v>3.71</v>
      </c>
      <c r="EU115">
        <v>0</v>
      </c>
      <c r="EV115">
        <v>13.33</v>
      </c>
      <c r="EW115">
        <v>1.47</v>
      </c>
      <c r="EX115">
        <v>0</v>
      </c>
      <c r="EY115">
        <v>0</v>
      </c>
      <c r="FQ115">
        <v>0</v>
      </c>
      <c r="FR115">
        <f t="shared" si="127"/>
        <v>0</v>
      </c>
      <c r="FS115">
        <v>0</v>
      </c>
      <c r="FX115">
        <v>128</v>
      </c>
      <c r="FY115">
        <v>83</v>
      </c>
      <c r="GD115">
        <v>1</v>
      </c>
      <c r="GF115">
        <v>749147216</v>
      </c>
      <c r="GG115">
        <v>2</v>
      </c>
      <c r="GH115">
        <v>1</v>
      </c>
      <c r="GI115">
        <v>2</v>
      </c>
      <c r="GJ115">
        <v>0</v>
      </c>
      <c r="GK115">
        <v>0</v>
      </c>
      <c r="GL115">
        <f t="shared" si="128"/>
        <v>0</v>
      </c>
      <c r="GM115">
        <f t="shared" si="129"/>
        <v>7876.92</v>
      </c>
      <c r="GN115">
        <f t="shared" si="130"/>
        <v>7876.92</v>
      </c>
      <c r="GO115">
        <f t="shared" si="131"/>
        <v>0</v>
      </c>
      <c r="GP115">
        <f t="shared" si="132"/>
        <v>0</v>
      </c>
      <c r="GR115">
        <v>0</v>
      </c>
      <c r="GS115">
        <v>3</v>
      </c>
      <c r="GT115">
        <v>0</v>
      </c>
      <c r="GV115">
        <f t="shared" si="133"/>
        <v>0</v>
      </c>
      <c r="GW115">
        <v>1</v>
      </c>
      <c r="GX115">
        <f t="shared" si="134"/>
        <v>0</v>
      </c>
      <c r="HA115">
        <v>0</v>
      </c>
      <c r="HB115">
        <v>0</v>
      </c>
      <c r="HC115">
        <f t="shared" si="135"/>
        <v>0</v>
      </c>
      <c r="IK115">
        <v>0</v>
      </c>
    </row>
    <row r="116" spans="1:245">
      <c r="A116">
        <v>18</v>
      </c>
      <c r="B116">
        <v>1</v>
      </c>
      <c r="C116">
        <v>394</v>
      </c>
      <c r="E116" t="s">
        <v>279</v>
      </c>
      <c r="F116" t="s">
        <v>109</v>
      </c>
      <c r="G116" t="s">
        <v>280</v>
      </c>
      <c r="H116" t="s">
        <v>144</v>
      </c>
      <c r="I116">
        <f>I114*J116</f>
        <v>1</v>
      </c>
      <c r="J116">
        <v>0.25</v>
      </c>
      <c r="O116">
        <f t="shared" si="102"/>
        <v>282.5</v>
      </c>
      <c r="P116">
        <f t="shared" si="103"/>
        <v>282.5</v>
      </c>
      <c r="Q116">
        <f t="shared" si="104"/>
        <v>0</v>
      </c>
      <c r="R116">
        <f t="shared" si="105"/>
        <v>0</v>
      </c>
      <c r="S116">
        <f t="shared" si="106"/>
        <v>0</v>
      </c>
      <c r="T116">
        <f t="shared" si="107"/>
        <v>0</v>
      </c>
      <c r="U116">
        <f t="shared" si="108"/>
        <v>0</v>
      </c>
      <c r="V116">
        <f t="shared" si="109"/>
        <v>0</v>
      </c>
      <c r="W116">
        <f t="shared" si="110"/>
        <v>0</v>
      </c>
      <c r="X116">
        <f t="shared" si="111"/>
        <v>0</v>
      </c>
      <c r="Y116">
        <f t="shared" si="112"/>
        <v>0</v>
      </c>
      <c r="AA116">
        <v>991675999</v>
      </c>
      <c r="AB116">
        <f t="shared" si="113"/>
        <v>282.5</v>
      </c>
      <c r="AC116">
        <f t="shared" si="145"/>
        <v>282.5</v>
      </c>
      <c r="AD116">
        <f t="shared" ref="AD116:AD123" si="146">ROUND((((ET116)-(EU116))+AE116),6)</f>
        <v>0</v>
      </c>
      <c r="AE116">
        <f t="shared" ref="AE116:AF123" si="147">ROUND((EU116),6)</f>
        <v>0</v>
      </c>
      <c r="AF116">
        <f t="shared" si="147"/>
        <v>0</v>
      </c>
      <c r="AG116">
        <f t="shared" si="114"/>
        <v>0</v>
      </c>
      <c r="AH116">
        <f t="shared" ref="AH116:AI123" si="148">(EW116)</f>
        <v>0</v>
      </c>
      <c r="AI116">
        <f t="shared" si="148"/>
        <v>0</v>
      </c>
      <c r="AJ116">
        <f t="shared" si="115"/>
        <v>0</v>
      </c>
      <c r="AK116">
        <v>282.5</v>
      </c>
      <c r="AL116">
        <v>282.5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128</v>
      </c>
      <c r="AU116">
        <v>83</v>
      </c>
      <c r="AV116">
        <v>1</v>
      </c>
      <c r="AW116">
        <v>1</v>
      </c>
      <c r="AZ116">
        <v>1</v>
      </c>
      <c r="BA116">
        <v>1</v>
      </c>
      <c r="BB116">
        <v>1</v>
      </c>
      <c r="BC116">
        <v>1</v>
      </c>
      <c r="BH116">
        <v>3</v>
      </c>
      <c r="BI116">
        <v>1</v>
      </c>
      <c r="BM116">
        <v>16001</v>
      </c>
      <c r="BN116">
        <v>0</v>
      </c>
      <c r="BP116">
        <v>0</v>
      </c>
      <c r="BQ116">
        <v>2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Z116">
        <v>128</v>
      </c>
      <c r="CA116">
        <v>83</v>
      </c>
      <c r="CE116">
        <v>0</v>
      </c>
      <c r="CF116">
        <v>0</v>
      </c>
      <c r="CG116">
        <v>0</v>
      </c>
      <c r="CM116">
        <v>0</v>
      </c>
      <c r="CO116">
        <v>0</v>
      </c>
      <c r="CP116">
        <f t="shared" si="116"/>
        <v>282.5</v>
      </c>
      <c r="CQ116">
        <f t="shared" si="117"/>
        <v>282.5</v>
      </c>
      <c r="CR116">
        <f t="shared" si="118"/>
        <v>0</v>
      </c>
      <c r="CS116">
        <f t="shared" si="119"/>
        <v>0</v>
      </c>
      <c r="CT116">
        <f t="shared" si="120"/>
        <v>0</v>
      </c>
      <c r="CU116">
        <f t="shared" si="121"/>
        <v>0</v>
      </c>
      <c r="CV116">
        <f t="shared" si="122"/>
        <v>0</v>
      </c>
      <c r="CW116">
        <f t="shared" si="123"/>
        <v>0</v>
      </c>
      <c r="CX116">
        <f t="shared" si="124"/>
        <v>0</v>
      </c>
      <c r="CY116">
        <f t="shared" si="125"/>
        <v>0</v>
      </c>
      <c r="CZ116">
        <f t="shared" si="126"/>
        <v>0</v>
      </c>
      <c r="DN116">
        <v>0</v>
      </c>
      <c r="DO116">
        <v>0</v>
      </c>
      <c r="DP116">
        <v>1</v>
      </c>
      <c r="DQ116">
        <v>1</v>
      </c>
      <c r="DU116">
        <v>1010</v>
      </c>
      <c r="DV116" t="s">
        <v>144</v>
      </c>
      <c r="DW116" t="s">
        <v>145</v>
      </c>
      <c r="DX116">
        <v>1</v>
      </c>
      <c r="EE116">
        <v>958035609</v>
      </c>
      <c r="EF116">
        <v>2</v>
      </c>
      <c r="EG116" t="s">
        <v>99</v>
      </c>
      <c r="EH116">
        <v>0</v>
      </c>
      <c r="EJ116">
        <v>1</v>
      </c>
      <c r="EK116">
        <v>16001</v>
      </c>
      <c r="EL116" t="s">
        <v>100</v>
      </c>
      <c r="EM116" t="s">
        <v>101</v>
      </c>
      <c r="EQ116">
        <v>0</v>
      </c>
      <c r="ER116">
        <v>0</v>
      </c>
      <c r="ES116">
        <v>282.5</v>
      </c>
      <c r="ET116">
        <v>0</v>
      </c>
      <c r="EU116">
        <v>0</v>
      </c>
      <c r="EV116">
        <v>0</v>
      </c>
      <c r="EW116">
        <v>0</v>
      </c>
      <c r="EX116">
        <v>0</v>
      </c>
      <c r="FQ116">
        <v>0</v>
      </c>
      <c r="FR116">
        <f t="shared" si="127"/>
        <v>0</v>
      </c>
      <c r="FS116">
        <v>0</v>
      </c>
      <c r="FX116">
        <v>128</v>
      </c>
      <c r="FY116">
        <v>83</v>
      </c>
      <c r="GA116" t="s">
        <v>281</v>
      </c>
      <c r="GD116">
        <v>1</v>
      </c>
      <c r="GF116">
        <v>1258745788</v>
      </c>
      <c r="GG116">
        <v>2</v>
      </c>
      <c r="GH116">
        <v>4</v>
      </c>
      <c r="GI116">
        <v>-2</v>
      </c>
      <c r="GJ116">
        <v>0</v>
      </c>
      <c r="GK116">
        <v>0</v>
      </c>
      <c r="GL116">
        <f t="shared" si="128"/>
        <v>0</v>
      </c>
      <c r="GM116">
        <f t="shared" si="129"/>
        <v>282.5</v>
      </c>
      <c r="GN116">
        <f t="shared" si="130"/>
        <v>282.5</v>
      </c>
      <c r="GO116">
        <f t="shared" si="131"/>
        <v>0</v>
      </c>
      <c r="GP116">
        <f t="shared" si="132"/>
        <v>0</v>
      </c>
      <c r="GR116">
        <v>0</v>
      </c>
      <c r="GS116">
        <v>2</v>
      </c>
      <c r="GT116">
        <v>0</v>
      </c>
      <c r="GV116">
        <f t="shared" si="133"/>
        <v>0</v>
      </c>
      <c r="GW116">
        <v>1</v>
      </c>
      <c r="GX116">
        <f t="shared" si="134"/>
        <v>0</v>
      </c>
      <c r="HA116">
        <v>0</v>
      </c>
      <c r="HB116">
        <v>0</v>
      </c>
      <c r="HC116">
        <f t="shared" si="135"/>
        <v>0</v>
      </c>
      <c r="HE116" t="s">
        <v>112</v>
      </c>
      <c r="HF116" t="s">
        <v>112</v>
      </c>
      <c r="IK116">
        <v>0</v>
      </c>
    </row>
    <row r="117" spans="1:245">
      <c r="A117">
        <v>18</v>
      </c>
      <c r="B117">
        <v>1</v>
      </c>
      <c r="C117">
        <v>405</v>
      </c>
      <c r="E117" t="s">
        <v>279</v>
      </c>
      <c r="F117" t="s">
        <v>109</v>
      </c>
      <c r="G117" t="s">
        <v>280</v>
      </c>
      <c r="H117" t="s">
        <v>144</v>
      </c>
      <c r="I117">
        <f>I115*J117</f>
        <v>1</v>
      </c>
      <c r="J117">
        <v>0.25</v>
      </c>
      <c r="O117">
        <f t="shared" si="102"/>
        <v>282.5</v>
      </c>
      <c r="P117">
        <f t="shared" si="103"/>
        <v>282.5</v>
      </c>
      <c r="Q117">
        <f t="shared" si="104"/>
        <v>0</v>
      </c>
      <c r="R117">
        <f t="shared" si="105"/>
        <v>0</v>
      </c>
      <c r="S117">
        <f t="shared" si="106"/>
        <v>0</v>
      </c>
      <c r="T117">
        <f t="shared" si="107"/>
        <v>0</v>
      </c>
      <c r="U117">
        <f t="shared" si="108"/>
        <v>0</v>
      </c>
      <c r="V117">
        <f t="shared" si="109"/>
        <v>0</v>
      </c>
      <c r="W117">
        <f t="shared" si="110"/>
        <v>0</v>
      </c>
      <c r="X117">
        <f t="shared" si="111"/>
        <v>0</v>
      </c>
      <c r="Y117">
        <f t="shared" si="112"/>
        <v>0</v>
      </c>
      <c r="AA117">
        <v>991676013</v>
      </c>
      <c r="AB117">
        <f t="shared" si="113"/>
        <v>282.5</v>
      </c>
      <c r="AC117">
        <f t="shared" si="145"/>
        <v>282.5</v>
      </c>
      <c r="AD117">
        <f t="shared" si="146"/>
        <v>0</v>
      </c>
      <c r="AE117">
        <f t="shared" si="147"/>
        <v>0</v>
      </c>
      <c r="AF117">
        <f t="shared" si="147"/>
        <v>0</v>
      </c>
      <c r="AG117">
        <f t="shared" si="114"/>
        <v>0</v>
      </c>
      <c r="AH117">
        <f t="shared" si="148"/>
        <v>0</v>
      </c>
      <c r="AI117">
        <f t="shared" si="148"/>
        <v>0</v>
      </c>
      <c r="AJ117">
        <f t="shared" si="115"/>
        <v>0</v>
      </c>
      <c r="AK117">
        <v>282.5</v>
      </c>
      <c r="AL117">
        <v>282.5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128</v>
      </c>
      <c r="AU117">
        <v>83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1</v>
      </c>
      <c r="BH117">
        <v>3</v>
      </c>
      <c r="BI117">
        <v>1</v>
      </c>
      <c r="BM117">
        <v>16001</v>
      </c>
      <c r="BN117">
        <v>0</v>
      </c>
      <c r="BP117">
        <v>0</v>
      </c>
      <c r="BQ117">
        <v>2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Z117">
        <v>128</v>
      </c>
      <c r="CA117">
        <v>83</v>
      </c>
      <c r="CE117">
        <v>0</v>
      </c>
      <c r="CF117">
        <v>0</v>
      </c>
      <c r="CG117">
        <v>0</v>
      </c>
      <c r="CM117">
        <v>0</v>
      </c>
      <c r="CO117">
        <v>0</v>
      </c>
      <c r="CP117">
        <f t="shared" si="116"/>
        <v>282.5</v>
      </c>
      <c r="CQ117">
        <f t="shared" si="117"/>
        <v>282.5</v>
      </c>
      <c r="CR117">
        <f t="shared" si="118"/>
        <v>0</v>
      </c>
      <c r="CS117">
        <f t="shared" si="119"/>
        <v>0</v>
      </c>
      <c r="CT117">
        <f t="shared" si="120"/>
        <v>0</v>
      </c>
      <c r="CU117">
        <f t="shared" si="121"/>
        <v>0</v>
      </c>
      <c r="CV117">
        <f t="shared" si="122"/>
        <v>0</v>
      </c>
      <c r="CW117">
        <f t="shared" si="123"/>
        <v>0</v>
      </c>
      <c r="CX117">
        <f t="shared" si="124"/>
        <v>0</v>
      </c>
      <c r="CY117">
        <f t="shared" si="125"/>
        <v>0</v>
      </c>
      <c r="CZ117">
        <f t="shared" si="126"/>
        <v>0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144</v>
      </c>
      <c r="DW117" t="s">
        <v>145</v>
      </c>
      <c r="DX117">
        <v>1</v>
      </c>
      <c r="EE117">
        <v>958035609</v>
      </c>
      <c r="EF117">
        <v>2</v>
      </c>
      <c r="EG117" t="s">
        <v>99</v>
      </c>
      <c r="EH117">
        <v>0</v>
      </c>
      <c r="EJ117">
        <v>1</v>
      </c>
      <c r="EK117">
        <v>16001</v>
      </c>
      <c r="EL117" t="s">
        <v>100</v>
      </c>
      <c r="EM117" t="s">
        <v>101</v>
      </c>
      <c r="EQ117">
        <v>0</v>
      </c>
      <c r="ER117">
        <v>282.5</v>
      </c>
      <c r="ES117">
        <v>282.5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1</v>
      </c>
      <c r="FD117">
        <v>18</v>
      </c>
      <c r="FF117">
        <v>339</v>
      </c>
      <c r="FQ117">
        <v>0</v>
      </c>
      <c r="FR117">
        <f t="shared" si="127"/>
        <v>0</v>
      </c>
      <c r="FS117">
        <v>0</v>
      </c>
      <c r="FX117">
        <v>128</v>
      </c>
      <c r="FY117">
        <v>83</v>
      </c>
      <c r="GA117" t="s">
        <v>281</v>
      </c>
      <c r="GD117">
        <v>1</v>
      </c>
      <c r="GF117">
        <v>1258745788</v>
      </c>
      <c r="GG117">
        <v>2</v>
      </c>
      <c r="GH117">
        <v>3</v>
      </c>
      <c r="GI117">
        <v>-2</v>
      </c>
      <c r="GJ117">
        <v>0</v>
      </c>
      <c r="GK117">
        <v>0</v>
      </c>
      <c r="GL117">
        <f t="shared" si="128"/>
        <v>0</v>
      </c>
      <c r="GM117">
        <f t="shared" si="129"/>
        <v>282.5</v>
      </c>
      <c r="GN117">
        <f t="shared" si="130"/>
        <v>282.5</v>
      </c>
      <c r="GO117">
        <f t="shared" si="131"/>
        <v>0</v>
      </c>
      <c r="GP117">
        <f t="shared" si="132"/>
        <v>0</v>
      </c>
      <c r="GR117">
        <v>1</v>
      </c>
      <c r="GS117">
        <v>1</v>
      </c>
      <c r="GT117">
        <v>0</v>
      </c>
      <c r="GV117">
        <f t="shared" si="133"/>
        <v>0</v>
      </c>
      <c r="GW117">
        <v>1</v>
      </c>
      <c r="GX117">
        <f t="shared" si="134"/>
        <v>0</v>
      </c>
      <c r="HA117">
        <v>0</v>
      </c>
      <c r="HB117">
        <v>0</v>
      </c>
      <c r="HC117">
        <f t="shared" si="135"/>
        <v>0</v>
      </c>
      <c r="HE117" t="s">
        <v>112</v>
      </c>
      <c r="HF117" t="s">
        <v>112</v>
      </c>
      <c r="IK117">
        <v>0</v>
      </c>
    </row>
    <row r="118" spans="1:245">
      <c r="A118">
        <v>18</v>
      </c>
      <c r="B118">
        <v>1</v>
      </c>
      <c r="C118">
        <v>395</v>
      </c>
      <c r="E118" t="s">
        <v>282</v>
      </c>
      <c r="F118" t="s">
        <v>109</v>
      </c>
      <c r="G118" t="s">
        <v>283</v>
      </c>
      <c r="H118" t="s">
        <v>144</v>
      </c>
      <c r="I118">
        <f>I114*J118</f>
        <v>1</v>
      </c>
      <c r="J118">
        <v>0.25</v>
      </c>
      <c r="O118">
        <f t="shared" si="102"/>
        <v>383.33</v>
      </c>
      <c r="P118">
        <f t="shared" si="103"/>
        <v>383.33</v>
      </c>
      <c r="Q118">
        <f t="shared" si="104"/>
        <v>0</v>
      </c>
      <c r="R118">
        <f t="shared" si="105"/>
        <v>0</v>
      </c>
      <c r="S118">
        <f t="shared" si="106"/>
        <v>0</v>
      </c>
      <c r="T118">
        <f t="shared" si="107"/>
        <v>0</v>
      </c>
      <c r="U118">
        <f t="shared" si="108"/>
        <v>0</v>
      </c>
      <c r="V118">
        <f t="shared" si="109"/>
        <v>0</v>
      </c>
      <c r="W118">
        <f t="shared" si="110"/>
        <v>0</v>
      </c>
      <c r="X118">
        <f t="shared" si="111"/>
        <v>0</v>
      </c>
      <c r="Y118">
        <f t="shared" si="112"/>
        <v>0</v>
      </c>
      <c r="AA118">
        <v>991675999</v>
      </c>
      <c r="AB118">
        <f t="shared" si="113"/>
        <v>383.33</v>
      </c>
      <c r="AC118">
        <f t="shared" si="145"/>
        <v>383.33</v>
      </c>
      <c r="AD118">
        <f t="shared" si="146"/>
        <v>0</v>
      </c>
      <c r="AE118">
        <f t="shared" si="147"/>
        <v>0</v>
      </c>
      <c r="AF118">
        <f t="shared" si="147"/>
        <v>0</v>
      </c>
      <c r="AG118">
        <f t="shared" si="114"/>
        <v>0</v>
      </c>
      <c r="AH118">
        <f t="shared" si="148"/>
        <v>0</v>
      </c>
      <c r="AI118">
        <f t="shared" si="148"/>
        <v>0</v>
      </c>
      <c r="AJ118">
        <f t="shared" si="115"/>
        <v>0</v>
      </c>
      <c r="AK118">
        <v>383.33</v>
      </c>
      <c r="AL118">
        <v>383.33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128</v>
      </c>
      <c r="AU118">
        <v>83</v>
      </c>
      <c r="AV118">
        <v>1</v>
      </c>
      <c r="AW118">
        <v>1</v>
      </c>
      <c r="AZ118">
        <v>1</v>
      </c>
      <c r="BA118">
        <v>1</v>
      </c>
      <c r="BB118">
        <v>1</v>
      </c>
      <c r="BC118">
        <v>1</v>
      </c>
      <c r="BH118">
        <v>3</v>
      </c>
      <c r="BI118">
        <v>1</v>
      </c>
      <c r="BM118">
        <v>16001</v>
      </c>
      <c r="BN118">
        <v>0</v>
      </c>
      <c r="BP118">
        <v>0</v>
      </c>
      <c r="BQ118">
        <v>2</v>
      </c>
      <c r="BR118">
        <v>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128</v>
      </c>
      <c r="CA118">
        <v>83</v>
      </c>
      <c r="CE118">
        <v>0</v>
      </c>
      <c r="CF118">
        <v>0</v>
      </c>
      <c r="CG118">
        <v>0</v>
      </c>
      <c r="CM118">
        <v>0</v>
      </c>
      <c r="CO118">
        <v>0</v>
      </c>
      <c r="CP118">
        <f t="shared" si="116"/>
        <v>383.33</v>
      </c>
      <c r="CQ118">
        <f t="shared" si="117"/>
        <v>383.33</v>
      </c>
      <c r="CR118">
        <f t="shared" si="118"/>
        <v>0</v>
      </c>
      <c r="CS118">
        <f t="shared" si="119"/>
        <v>0</v>
      </c>
      <c r="CT118">
        <f t="shared" si="120"/>
        <v>0</v>
      </c>
      <c r="CU118">
        <f t="shared" si="121"/>
        <v>0</v>
      </c>
      <c r="CV118">
        <f t="shared" si="122"/>
        <v>0</v>
      </c>
      <c r="CW118">
        <f t="shared" si="123"/>
        <v>0</v>
      </c>
      <c r="CX118">
        <f t="shared" si="124"/>
        <v>0</v>
      </c>
      <c r="CY118">
        <f t="shared" si="125"/>
        <v>0</v>
      </c>
      <c r="CZ118">
        <f t="shared" si="126"/>
        <v>0</v>
      </c>
      <c r="DN118">
        <v>0</v>
      </c>
      <c r="DO118">
        <v>0</v>
      </c>
      <c r="DP118">
        <v>1</v>
      </c>
      <c r="DQ118">
        <v>1</v>
      </c>
      <c r="DU118">
        <v>1010</v>
      </c>
      <c r="DV118" t="s">
        <v>144</v>
      </c>
      <c r="DW118" t="s">
        <v>145</v>
      </c>
      <c r="DX118">
        <v>1</v>
      </c>
      <c r="EE118">
        <v>958035609</v>
      </c>
      <c r="EF118">
        <v>2</v>
      </c>
      <c r="EG118" t="s">
        <v>99</v>
      </c>
      <c r="EH118">
        <v>0</v>
      </c>
      <c r="EJ118">
        <v>1</v>
      </c>
      <c r="EK118">
        <v>16001</v>
      </c>
      <c r="EL118" t="s">
        <v>100</v>
      </c>
      <c r="EM118" t="s">
        <v>101</v>
      </c>
      <c r="EQ118">
        <v>0</v>
      </c>
      <c r="ER118">
        <v>0</v>
      </c>
      <c r="ES118">
        <v>383.33</v>
      </c>
      <c r="ET118">
        <v>0</v>
      </c>
      <c r="EU118">
        <v>0</v>
      </c>
      <c r="EV118">
        <v>0</v>
      </c>
      <c r="EW118">
        <v>0</v>
      </c>
      <c r="EX118">
        <v>0</v>
      </c>
      <c r="FQ118">
        <v>0</v>
      </c>
      <c r="FR118">
        <f t="shared" si="127"/>
        <v>0</v>
      </c>
      <c r="FS118">
        <v>0</v>
      </c>
      <c r="FX118">
        <v>128</v>
      </c>
      <c r="FY118">
        <v>83</v>
      </c>
      <c r="GA118" t="s">
        <v>284</v>
      </c>
      <c r="GD118">
        <v>1</v>
      </c>
      <c r="GF118">
        <v>-1493879062</v>
      </c>
      <c r="GG118">
        <v>2</v>
      </c>
      <c r="GH118">
        <v>4</v>
      </c>
      <c r="GI118">
        <v>-2</v>
      </c>
      <c r="GJ118">
        <v>0</v>
      </c>
      <c r="GK118">
        <v>0</v>
      </c>
      <c r="GL118">
        <f t="shared" si="128"/>
        <v>0</v>
      </c>
      <c r="GM118">
        <f t="shared" si="129"/>
        <v>383.33</v>
      </c>
      <c r="GN118">
        <f t="shared" si="130"/>
        <v>383.33</v>
      </c>
      <c r="GO118">
        <f t="shared" si="131"/>
        <v>0</v>
      </c>
      <c r="GP118">
        <f t="shared" si="132"/>
        <v>0</v>
      </c>
      <c r="GR118">
        <v>0</v>
      </c>
      <c r="GS118">
        <v>2</v>
      </c>
      <c r="GT118">
        <v>0</v>
      </c>
      <c r="GV118">
        <f t="shared" si="133"/>
        <v>0</v>
      </c>
      <c r="GW118">
        <v>1</v>
      </c>
      <c r="GX118">
        <f t="shared" si="134"/>
        <v>0</v>
      </c>
      <c r="HA118">
        <v>0</v>
      </c>
      <c r="HB118">
        <v>0</v>
      </c>
      <c r="HC118">
        <f t="shared" si="135"/>
        <v>0</v>
      </c>
      <c r="HE118" t="s">
        <v>112</v>
      </c>
      <c r="HF118" t="s">
        <v>112</v>
      </c>
      <c r="IK118">
        <v>0</v>
      </c>
    </row>
    <row r="119" spans="1:245">
      <c r="A119">
        <v>18</v>
      </c>
      <c r="B119">
        <v>1</v>
      </c>
      <c r="C119">
        <v>406</v>
      </c>
      <c r="E119" t="s">
        <v>282</v>
      </c>
      <c r="F119" t="s">
        <v>109</v>
      </c>
      <c r="G119" t="s">
        <v>283</v>
      </c>
      <c r="H119" t="s">
        <v>144</v>
      </c>
      <c r="I119">
        <f>I115*J119</f>
        <v>1</v>
      </c>
      <c r="J119">
        <v>0.25</v>
      </c>
      <c r="O119">
        <f t="shared" si="102"/>
        <v>383.33</v>
      </c>
      <c r="P119">
        <f t="shared" si="103"/>
        <v>383.33</v>
      </c>
      <c r="Q119">
        <f t="shared" si="104"/>
        <v>0</v>
      </c>
      <c r="R119">
        <f t="shared" si="105"/>
        <v>0</v>
      </c>
      <c r="S119">
        <f t="shared" si="106"/>
        <v>0</v>
      </c>
      <c r="T119">
        <f t="shared" si="107"/>
        <v>0</v>
      </c>
      <c r="U119">
        <f t="shared" si="108"/>
        <v>0</v>
      </c>
      <c r="V119">
        <f t="shared" si="109"/>
        <v>0</v>
      </c>
      <c r="W119">
        <f t="shared" si="110"/>
        <v>0</v>
      </c>
      <c r="X119">
        <f t="shared" si="111"/>
        <v>0</v>
      </c>
      <c r="Y119">
        <f t="shared" si="112"/>
        <v>0</v>
      </c>
      <c r="AA119">
        <v>991676013</v>
      </c>
      <c r="AB119">
        <f t="shared" si="113"/>
        <v>383.33</v>
      </c>
      <c r="AC119">
        <f t="shared" si="145"/>
        <v>383.33</v>
      </c>
      <c r="AD119">
        <f t="shared" si="146"/>
        <v>0</v>
      </c>
      <c r="AE119">
        <f t="shared" si="147"/>
        <v>0</v>
      </c>
      <c r="AF119">
        <f t="shared" si="147"/>
        <v>0</v>
      </c>
      <c r="AG119">
        <f t="shared" si="114"/>
        <v>0</v>
      </c>
      <c r="AH119">
        <f t="shared" si="148"/>
        <v>0</v>
      </c>
      <c r="AI119">
        <f t="shared" si="148"/>
        <v>0</v>
      </c>
      <c r="AJ119">
        <f t="shared" si="115"/>
        <v>0</v>
      </c>
      <c r="AK119">
        <v>383.33</v>
      </c>
      <c r="AL119">
        <v>383.33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128</v>
      </c>
      <c r="AU119">
        <v>83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1</v>
      </c>
      <c r="BH119">
        <v>3</v>
      </c>
      <c r="BI119">
        <v>1</v>
      </c>
      <c r="BM119">
        <v>16001</v>
      </c>
      <c r="BN119">
        <v>0</v>
      </c>
      <c r="BP119">
        <v>0</v>
      </c>
      <c r="BQ119">
        <v>2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Z119">
        <v>128</v>
      </c>
      <c r="CA119">
        <v>83</v>
      </c>
      <c r="CE119">
        <v>0</v>
      </c>
      <c r="CF119">
        <v>0</v>
      </c>
      <c r="CG119">
        <v>0</v>
      </c>
      <c r="CM119">
        <v>0</v>
      </c>
      <c r="CO119">
        <v>0</v>
      </c>
      <c r="CP119">
        <f t="shared" si="116"/>
        <v>383.33</v>
      </c>
      <c r="CQ119">
        <f t="shared" si="117"/>
        <v>383.33</v>
      </c>
      <c r="CR119">
        <f t="shared" si="118"/>
        <v>0</v>
      </c>
      <c r="CS119">
        <f t="shared" si="119"/>
        <v>0</v>
      </c>
      <c r="CT119">
        <f t="shared" si="120"/>
        <v>0</v>
      </c>
      <c r="CU119">
        <f t="shared" si="121"/>
        <v>0</v>
      </c>
      <c r="CV119">
        <f t="shared" si="122"/>
        <v>0</v>
      </c>
      <c r="CW119">
        <f t="shared" si="123"/>
        <v>0</v>
      </c>
      <c r="CX119">
        <f t="shared" si="124"/>
        <v>0</v>
      </c>
      <c r="CY119">
        <f t="shared" si="125"/>
        <v>0</v>
      </c>
      <c r="CZ119">
        <f t="shared" si="126"/>
        <v>0</v>
      </c>
      <c r="DN119">
        <v>0</v>
      </c>
      <c r="DO119">
        <v>0</v>
      </c>
      <c r="DP119">
        <v>1</v>
      </c>
      <c r="DQ119">
        <v>1</v>
      </c>
      <c r="DU119">
        <v>1010</v>
      </c>
      <c r="DV119" t="s">
        <v>144</v>
      </c>
      <c r="DW119" t="s">
        <v>145</v>
      </c>
      <c r="DX119">
        <v>1</v>
      </c>
      <c r="EE119">
        <v>958035609</v>
      </c>
      <c r="EF119">
        <v>2</v>
      </c>
      <c r="EG119" t="s">
        <v>99</v>
      </c>
      <c r="EH119">
        <v>0</v>
      </c>
      <c r="EJ119">
        <v>1</v>
      </c>
      <c r="EK119">
        <v>16001</v>
      </c>
      <c r="EL119" t="s">
        <v>100</v>
      </c>
      <c r="EM119" t="s">
        <v>101</v>
      </c>
      <c r="EQ119">
        <v>0</v>
      </c>
      <c r="ER119">
        <v>383.33</v>
      </c>
      <c r="ES119">
        <v>383.33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1</v>
      </c>
      <c r="FD119">
        <v>18</v>
      </c>
      <c r="FF119">
        <v>460</v>
      </c>
      <c r="FQ119">
        <v>0</v>
      </c>
      <c r="FR119">
        <f t="shared" si="127"/>
        <v>0</v>
      </c>
      <c r="FS119">
        <v>0</v>
      </c>
      <c r="FX119">
        <v>128</v>
      </c>
      <c r="FY119">
        <v>83</v>
      </c>
      <c r="GA119" t="s">
        <v>284</v>
      </c>
      <c r="GD119">
        <v>1</v>
      </c>
      <c r="GF119">
        <v>-1493879062</v>
      </c>
      <c r="GG119">
        <v>2</v>
      </c>
      <c r="GH119">
        <v>3</v>
      </c>
      <c r="GI119">
        <v>-2</v>
      </c>
      <c r="GJ119">
        <v>0</v>
      </c>
      <c r="GK119">
        <v>0</v>
      </c>
      <c r="GL119">
        <f t="shared" si="128"/>
        <v>0</v>
      </c>
      <c r="GM119">
        <f t="shared" si="129"/>
        <v>383.33</v>
      </c>
      <c r="GN119">
        <f t="shared" si="130"/>
        <v>383.33</v>
      </c>
      <c r="GO119">
        <f t="shared" si="131"/>
        <v>0</v>
      </c>
      <c r="GP119">
        <f t="shared" si="132"/>
        <v>0</v>
      </c>
      <c r="GR119">
        <v>1</v>
      </c>
      <c r="GS119">
        <v>1</v>
      </c>
      <c r="GT119">
        <v>0</v>
      </c>
      <c r="GV119">
        <f t="shared" si="133"/>
        <v>0</v>
      </c>
      <c r="GW119">
        <v>1</v>
      </c>
      <c r="GX119">
        <f t="shared" si="134"/>
        <v>0</v>
      </c>
      <c r="HA119">
        <v>0</v>
      </c>
      <c r="HB119">
        <v>0</v>
      </c>
      <c r="HC119">
        <f t="shared" si="135"/>
        <v>0</v>
      </c>
      <c r="HE119" t="s">
        <v>112</v>
      </c>
      <c r="HF119" t="s">
        <v>112</v>
      </c>
      <c r="IK119">
        <v>0</v>
      </c>
    </row>
    <row r="120" spans="1:245">
      <c r="A120">
        <v>18</v>
      </c>
      <c r="B120">
        <v>1</v>
      </c>
      <c r="C120">
        <v>396</v>
      </c>
      <c r="E120" t="s">
        <v>285</v>
      </c>
      <c r="F120" t="s">
        <v>109</v>
      </c>
      <c r="G120" t="s">
        <v>286</v>
      </c>
      <c r="H120" t="s">
        <v>144</v>
      </c>
      <c r="I120">
        <f>I114*J120</f>
        <v>1</v>
      </c>
      <c r="J120">
        <v>0.25</v>
      </c>
      <c r="O120">
        <f t="shared" ref="O120:O151" si="149">ROUND(CP120,2)</f>
        <v>622.5</v>
      </c>
      <c r="P120">
        <f t="shared" ref="P120:P151" si="150">ROUND(CQ120*I120,2)</f>
        <v>622.5</v>
      </c>
      <c r="Q120">
        <f t="shared" ref="Q120:Q151" si="151">ROUND(CR120*I120,2)</f>
        <v>0</v>
      </c>
      <c r="R120">
        <f t="shared" ref="R120:R151" si="152">ROUND(CS120*I120,2)</f>
        <v>0</v>
      </c>
      <c r="S120">
        <f t="shared" ref="S120:S151" si="153">ROUND(CT120*I120,2)</f>
        <v>0</v>
      </c>
      <c r="T120">
        <f t="shared" ref="T120:T151" si="154">ROUND(CU120*I120,2)</f>
        <v>0</v>
      </c>
      <c r="U120">
        <f t="shared" ref="U120:U151" si="155">CV120*I120</f>
        <v>0</v>
      </c>
      <c r="V120">
        <f t="shared" ref="V120:V151" si="156">CW120*I120</f>
        <v>0</v>
      </c>
      <c r="W120">
        <f t="shared" ref="W120:W151" si="157">ROUND(CX120*I120,2)</f>
        <v>0</v>
      </c>
      <c r="X120">
        <f t="shared" ref="X120:X151" si="158">ROUND(CY120,2)</f>
        <v>0</v>
      </c>
      <c r="Y120">
        <f t="shared" ref="Y120:Y151" si="159">ROUND(CZ120,2)</f>
        <v>0</v>
      </c>
      <c r="AA120">
        <v>991675999</v>
      </c>
      <c r="AB120">
        <f t="shared" ref="AB120:AB151" si="160">ROUND((AC120+AD120+AF120),6)</f>
        <v>622.5</v>
      </c>
      <c r="AC120">
        <f t="shared" si="145"/>
        <v>622.5</v>
      </c>
      <c r="AD120">
        <f t="shared" si="146"/>
        <v>0</v>
      </c>
      <c r="AE120">
        <f t="shared" si="147"/>
        <v>0</v>
      </c>
      <c r="AF120">
        <f t="shared" si="147"/>
        <v>0</v>
      </c>
      <c r="AG120">
        <f t="shared" ref="AG120:AG151" si="161">ROUND((AP120),6)</f>
        <v>0</v>
      </c>
      <c r="AH120">
        <f t="shared" si="148"/>
        <v>0</v>
      </c>
      <c r="AI120">
        <f t="shared" si="148"/>
        <v>0</v>
      </c>
      <c r="AJ120">
        <f t="shared" ref="AJ120:AJ151" si="162">(AS120)</f>
        <v>0</v>
      </c>
      <c r="AK120">
        <v>622.5</v>
      </c>
      <c r="AL120">
        <v>622.5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128</v>
      </c>
      <c r="AU120">
        <v>83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1</v>
      </c>
      <c r="BH120">
        <v>3</v>
      </c>
      <c r="BI120">
        <v>1</v>
      </c>
      <c r="BM120">
        <v>16001</v>
      </c>
      <c r="BN120">
        <v>0</v>
      </c>
      <c r="BP120">
        <v>0</v>
      </c>
      <c r="BQ120">
        <v>2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128</v>
      </c>
      <c r="CA120">
        <v>83</v>
      </c>
      <c r="CE120">
        <v>0</v>
      </c>
      <c r="CF120">
        <v>0</v>
      </c>
      <c r="CG120">
        <v>0</v>
      </c>
      <c r="CM120">
        <v>0</v>
      </c>
      <c r="CO120">
        <v>0</v>
      </c>
      <c r="CP120">
        <f t="shared" ref="CP120:CP151" si="163">(P120+Q120+S120)</f>
        <v>622.5</v>
      </c>
      <c r="CQ120">
        <f t="shared" ref="CQ120:CQ151" si="164">AC120*BC120</f>
        <v>622.5</v>
      </c>
      <c r="CR120">
        <f t="shared" ref="CR120:CR151" si="165">AD120*BB120</f>
        <v>0</v>
      </c>
      <c r="CS120">
        <f t="shared" ref="CS120:CS151" si="166">AE120*BS120</f>
        <v>0</v>
      </c>
      <c r="CT120">
        <f t="shared" ref="CT120:CT151" si="167">AF120*BA120</f>
        <v>0</v>
      </c>
      <c r="CU120">
        <f t="shared" ref="CU120:CU151" si="168">AG120</f>
        <v>0</v>
      </c>
      <c r="CV120">
        <f t="shared" ref="CV120:CV151" si="169">AH120</f>
        <v>0</v>
      </c>
      <c r="CW120">
        <f t="shared" ref="CW120:CW151" si="170">AI120</f>
        <v>0</v>
      </c>
      <c r="CX120">
        <f t="shared" ref="CX120:CX151" si="171">AJ120</f>
        <v>0</v>
      </c>
      <c r="CY120">
        <f t="shared" ref="CY120:CY151" si="172">(((S120+R120)*AT120)/100)</f>
        <v>0</v>
      </c>
      <c r="CZ120">
        <f t="shared" ref="CZ120:CZ151" si="173">(((S120+R120)*AU120)/100)</f>
        <v>0</v>
      </c>
      <c r="DN120">
        <v>0</v>
      </c>
      <c r="DO120">
        <v>0</v>
      </c>
      <c r="DP120">
        <v>1</v>
      </c>
      <c r="DQ120">
        <v>1</v>
      </c>
      <c r="DU120">
        <v>1010</v>
      </c>
      <c r="DV120" t="s">
        <v>144</v>
      </c>
      <c r="DW120" t="s">
        <v>145</v>
      </c>
      <c r="DX120">
        <v>1</v>
      </c>
      <c r="EE120">
        <v>958035609</v>
      </c>
      <c r="EF120">
        <v>2</v>
      </c>
      <c r="EG120" t="s">
        <v>99</v>
      </c>
      <c r="EH120">
        <v>0</v>
      </c>
      <c r="EJ120">
        <v>1</v>
      </c>
      <c r="EK120">
        <v>16001</v>
      </c>
      <c r="EL120" t="s">
        <v>100</v>
      </c>
      <c r="EM120" t="s">
        <v>101</v>
      </c>
      <c r="EQ120">
        <v>0</v>
      </c>
      <c r="ER120">
        <v>0</v>
      </c>
      <c r="ES120">
        <v>622.5</v>
      </c>
      <c r="ET120">
        <v>0</v>
      </c>
      <c r="EU120">
        <v>0</v>
      </c>
      <c r="EV120">
        <v>0</v>
      </c>
      <c r="EW120">
        <v>0</v>
      </c>
      <c r="EX120">
        <v>0</v>
      </c>
      <c r="FQ120">
        <v>0</v>
      </c>
      <c r="FR120">
        <f t="shared" ref="FR120:FR151" si="174">ROUND(IF(AND(BH120=3,BI120=3),P120,0),2)</f>
        <v>0</v>
      </c>
      <c r="FS120">
        <v>0</v>
      </c>
      <c r="FX120">
        <v>128</v>
      </c>
      <c r="FY120">
        <v>83</v>
      </c>
      <c r="GA120" t="s">
        <v>287</v>
      </c>
      <c r="GD120">
        <v>1</v>
      </c>
      <c r="GF120">
        <v>-1075008965</v>
      </c>
      <c r="GG120">
        <v>2</v>
      </c>
      <c r="GH120">
        <v>4</v>
      </c>
      <c r="GI120">
        <v>-2</v>
      </c>
      <c r="GJ120">
        <v>0</v>
      </c>
      <c r="GK120">
        <v>0</v>
      </c>
      <c r="GL120">
        <f t="shared" ref="GL120:GL151" si="175">ROUND(IF(AND(BH120=3,BI120=3,FS120&lt;&gt;0),P120,0),2)</f>
        <v>0</v>
      </c>
      <c r="GM120">
        <f t="shared" ref="GM120:GM151" si="176">ROUND(O120+X120+Y120,2)+GX120</f>
        <v>622.5</v>
      </c>
      <c r="GN120">
        <f t="shared" ref="GN120:GN151" si="177">IF(OR(BI120=0,BI120=1),ROUND(O120+X120+Y120,2),0)</f>
        <v>622.5</v>
      </c>
      <c r="GO120">
        <f t="shared" ref="GO120:GO151" si="178">IF(BI120=2,ROUND(O120+X120+Y120,2),0)</f>
        <v>0</v>
      </c>
      <c r="GP120">
        <f t="shared" ref="GP120:GP151" si="179">IF(BI120=4,ROUND(O120+X120+Y120,2)+GX120,0)</f>
        <v>0</v>
      </c>
      <c r="GR120">
        <v>0</v>
      </c>
      <c r="GS120">
        <v>2</v>
      </c>
      <c r="GT120">
        <v>0</v>
      </c>
      <c r="GV120">
        <f t="shared" ref="GV120:GV151" si="180">ROUND((GT120),6)</f>
        <v>0</v>
      </c>
      <c r="GW120">
        <v>1</v>
      </c>
      <c r="GX120">
        <f t="shared" ref="GX120:GX151" si="181">ROUND(HC120*I120,2)</f>
        <v>0</v>
      </c>
      <c r="HA120">
        <v>0</v>
      </c>
      <c r="HB120">
        <v>0</v>
      </c>
      <c r="HC120">
        <f t="shared" ref="HC120:HC151" si="182">GV120*GW120</f>
        <v>0</v>
      </c>
      <c r="HE120" t="s">
        <v>112</v>
      </c>
      <c r="HF120" t="s">
        <v>112</v>
      </c>
      <c r="IK120">
        <v>0</v>
      </c>
    </row>
    <row r="121" spans="1:245">
      <c r="A121">
        <v>18</v>
      </c>
      <c r="B121">
        <v>1</v>
      </c>
      <c r="C121">
        <v>407</v>
      </c>
      <c r="E121" t="s">
        <v>285</v>
      </c>
      <c r="F121" t="s">
        <v>109</v>
      </c>
      <c r="G121" t="s">
        <v>286</v>
      </c>
      <c r="H121" t="s">
        <v>144</v>
      </c>
      <c r="I121">
        <f>I115*J121</f>
        <v>1</v>
      </c>
      <c r="J121">
        <v>0.25</v>
      </c>
      <c r="O121">
        <f t="shared" si="149"/>
        <v>622.5</v>
      </c>
      <c r="P121">
        <f t="shared" si="150"/>
        <v>622.5</v>
      </c>
      <c r="Q121">
        <f t="shared" si="151"/>
        <v>0</v>
      </c>
      <c r="R121">
        <f t="shared" si="152"/>
        <v>0</v>
      </c>
      <c r="S121">
        <f t="shared" si="153"/>
        <v>0</v>
      </c>
      <c r="T121">
        <f t="shared" si="154"/>
        <v>0</v>
      </c>
      <c r="U121">
        <f t="shared" si="155"/>
        <v>0</v>
      </c>
      <c r="V121">
        <f t="shared" si="156"/>
        <v>0</v>
      </c>
      <c r="W121">
        <f t="shared" si="157"/>
        <v>0</v>
      </c>
      <c r="X121">
        <f t="shared" si="158"/>
        <v>0</v>
      </c>
      <c r="Y121">
        <f t="shared" si="159"/>
        <v>0</v>
      </c>
      <c r="AA121">
        <v>991676013</v>
      </c>
      <c r="AB121">
        <f t="shared" si="160"/>
        <v>622.5</v>
      </c>
      <c r="AC121">
        <f t="shared" si="145"/>
        <v>622.5</v>
      </c>
      <c r="AD121">
        <f t="shared" si="146"/>
        <v>0</v>
      </c>
      <c r="AE121">
        <f t="shared" si="147"/>
        <v>0</v>
      </c>
      <c r="AF121">
        <f t="shared" si="147"/>
        <v>0</v>
      </c>
      <c r="AG121">
        <f t="shared" si="161"/>
        <v>0</v>
      </c>
      <c r="AH121">
        <f t="shared" si="148"/>
        <v>0</v>
      </c>
      <c r="AI121">
        <f t="shared" si="148"/>
        <v>0</v>
      </c>
      <c r="AJ121">
        <f t="shared" si="162"/>
        <v>0</v>
      </c>
      <c r="AK121">
        <v>622.5</v>
      </c>
      <c r="AL121">
        <v>622.5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128</v>
      </c>
      <c r="AU121">
        <v>83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1</v>
      </c>
      <c r="BH121">
        <v>3</v>
      </c>
      <c r="BI121">
        <v>1</v>
      </c>
      <c r="BM121">
        <v>16001</v>
      </c>
      <c r="BN121">
        <v>0</v>
      </c>
      <c r="BP121">
        <v>0</v>
      </c>
      <c r="BQ121">
        <v>2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Z121">
        <v>128</v>
      </c>
      <c r="CA121">
        <v>83</v>
      </c>
      <c r="CE121">
        <v>0</v>
      </c>
      <c r="CF121">
        <v>0</v>
      </c>
      <c r="CG121">
        <v>0</v>
      </c>
      <c r="CM121">
        <v>0</v>
      </c>
      <c r="CO121">
        <v>0</v>
      </c>
      <c r="CP121">
        <f t="shared" si="163"/>
        <v>622.5</v>
      </c>
      <c r="CQ121">
        <f t="shared" si="164"/>
        <v>622.5</v>
      </c>
      <c r="CR121">
        <f t="shared" si="165"/>
        <v>0</v>
      </c>
      <c r="CS121">
        <f t="shared" si="166"/>
        <v>0</v>
      </c>
      <c r="CT121">
        <f t="shared" si="167"/>
        <v>0</v>
      </c>
      <c r="CU121">
        <f t="shared" si="168"/>
        <v>0</v>
      </c>
      <c r="CV121">
        <f t="shared" si="169"/>
        <v>0</v>
      </c>
      <c r="CW121">
        <f t="shared" si="170"/>
        <v>0</v>
      </c>
      <c r="CX121">
        <f t="shared" si="171"/>
        <v>0</v>
      </c>
      <c r="CY121">
        <f t="shared" si="172"/>
        <v>0</v>
      </c>
      <c r="CZ121">
        <f t="shared" si="173"/>
        <v>0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144</v>
      </c>
      <c r="DW121" t="s">
        <v>145</v>
      </c>
      <c r="DX121">
        <v>1</v>
      </c>
      <c r="EE121">
        <v>958035609</v>
      </c>
      <c r="EF121">
        <v>2</v>
      </c>
      <c r="EG121" t="s">
        <v>99</v>
      </c>
      <c r="EH121">
        <v>0</v>
      </c>
      <c r="EJ121">
        <v>1</v>
      </c>
      <c r="EK121">
        <v>16001</v>
      </c>
      <c r="EL121" t="s">
        <v>100</v>
      </c>
      <c r="EM121" t="s">
        <v>101</v>
      </c>
      <c r="EQ121">
        <v>0</v>
      </c>
      <c r="ER121">
        <v>622.5</v>
      </c>
      <c r="ES121">
        <v>622.5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1</v>
      </c>
      <c r="FD121">
        <v>18</v>
      </c>
      <c r="FF121">
        <v>747</v>
      </c>
      <c r="FQ121">
        <v>0</v>
      </c>
      <c r="FR121">
        <f t="shared" si="174"/>
        <v>0</v>
      </c>
      <c r="FS121">
        <v>0</v>
      </c>
      <c r="FX121">
        <v>128</v>
      </c>
      <c r="FY121">
        <v>83</v>
      </c>
      <c r="GA121" t="s">
        <v>287</v>
      </c>
      <c r="GD121">
        <v>1</v>
      </c>
      <c r="GF121">
        <v>-1075008965</v>
      </c>
      <c r="GG121">
        <v>2</v>
      </c>
      <c r="GH121">
        <v>3</v>
      </c>
      <c r="GI121">
        <v>-2</v>
      </c>
      <c r="GJ121">
        <v>0</v>
      </c>
      <c r="GK121">
        <v>0</v>
      </c>
      <c r="GL121">
        <f t="shared" si="175"/>
        <v>0</v>
      </c>
      <c r="GM121">
        <f t="shared" si="176"/>
        <v>622.5</v>
      </c>
      <c r="GN121">
        <f t="shared" si="177"/>
        <v>622.5</v>
      </c>
      <c r="GO121">
        <f t="shared" si="178"/>
        <v>0</v>
      </c>
      <c r="GP121">
        <f t="shared" si="179"/>
        <v>0</v>
      </c>
      <c r="GR121">
        <v>1</v>
      </c>
      <c r="GS121">
        <v>1</v>
      </c>
      <c r="GT121">
        <v>0</v>
      </c>
      <c r="GV121">
        <f t="shared" si="180"/>
        <v>0</v>
      </c>
      <c r="GW121">
        <v>1</v>
      </c>
      <c r="GX121">
        <f t="shared" si="181"/>
        <v>0</v>
      </c>
      <c r="HA121">
        <v>0</v>
      </c>
      <c r="HB121">
        <v>0</v>
      </c>
      <c r="HC121">
        <f t="shared" si="182"/>
        <v>0</v>
      </c>
      <c r="HE121" t="s">
        <v>112</v>
      </c>
      <c r="HF121" t="s">
        <v>112</v>
      </c>
      <c r="IK121">
        <v>0</v>
      </c>
    </row>
    <row r="122" spans="1:245">
      <c r="A122">
        <v>18</v>
      </c>
      <c r="B122">
        <v>1</v>
      </c>
      <c r="C122">
        <v>397</v>
      </c>
      <c r="E122" t="s">
        <v>288</v>
      </c>
      <c r="F122" t="s">
        <v>109</v>
      </c>
      <c r="G122" t="s">
        <v>289</v>
      </c>
      <c r="H122" t="s">
        <v>144</v>
      </c>
      <c r="I122">
        <f>I114*J122</f>
        <v>1</v>
      </c>
      <c r="J122">
        <v>0.25</v>
      </c>
      <c r="O122">
        <f t="shared" si="149"/>
        <v>526.66999999999996</v>
      </c>
      <c r="P122">
        <f t="shared" si="150"/>
        <v>526.66999999999996</v>
      </c>
      <c r="Q122">
        <f t="shared" si="151"/>
        <v>0</v>
      </c>
      <c r="R122">
        <f t="shared" si="152"/>
        <v>0</v>
      </c>
      <c r="S122">
        <f t="shared" si="153"/>
        <v>0</v>
      </c>
      <c r="T122">
        <f t="shared" si="154"/>
        <v>0</v>
      </c>
      <c r="U122">
        <f t="shared" si="155"/>
        <v>0</v>
      </c>
      <c r="V122">
        <f t="shared" si="156"/>
        <v>0</v>
      </c>
      <c r="W122">
        <f t="shared" si="157"/>
        <v>0</v>
      </c>
      <c r="X122">
        <f t="shared" si="158"/>
        <v>0</v>
      </c>
      <c r="Y122">
        <f t="shared" si="159"/>
        <v>0</v>
      </c>
      <c r="AA122">
        <v>991675999</v>
      </c>
      <c r="AB122">
        <f t="shared" si="160"/>
        <v>526.66999999999996</v>
      </c>
      <c r="AC122">
        <f t="shared" si="145"/>
        <v>526.66999999999996</v>
      </c>
      <c r="AD122">
        <f t="shared" si="146"/>
        <v>0</v>
      </c>
      <c r="AE122">
        <f t="shared" si="147"/>
        <v>0</v>
      </c>
      <c r="AF122">
        <f t="shared" si="147"/>
        <v>0</v>
      </c>
      <c r="AG122">
        <f t="shared" si="161"/>
        <v>0</v>
      </c>
      <c r="AH122">
        <f t="shared" si="148"/>
        <v>0</v>
      </c>
      <c r="AI122">
        <f t="shared" si="148"/>
        <v>0</v>
      </c>
      <c r="AJ122">
        <f t="shared" si="162"/>
        <v>0</v>
      </c>
      <c r="AK122">
        <v>526.66999999999996</v>
      </c>
      <c r="AL122">
        <v>526.66999999999996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128</v>
      </c>
      <c r="AU122">
        <v>83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1</v>
      </c>
      <c r="BH122">
        <v>3</v>
      </c>
      <c r="BI122">
        <v>1</v>
      </c>
      <c r="BM122">
        <v>16001</v>
      </c>
      <c r="BN122">
        <v>0</v>
      </c>
      <c r="BP122">
        <v>0</v>
      </c>
      <c r="BQ122">
        <v>2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Z122">
        <v>128</v>
      </c>
      <c r="CA122">
        <v>83</v>
      </c>
      <c r="CE122">
        <v>0</v>
      </c>
      <c r="CF122">
        <v>0</v>
      </c>
      <c r="CG122">
        <v>0</v>
      </c>
      <c r="CM122">
        <v>0</v>
      </c>
      <c r="CO122">
        <v>0</v>
      </c>
      <c r="CP122">
        <f t="shared" si="163"/>
        <v>526.66999999999996</v>
      </c>
      <c r="CQ122">
        <f t="shared" si="164"/>
        <v>526.66999999999996</v>
      </c>
      <c r="CR122">
        <f t="shared" si="165"/>
        <v>0</v>
      </c>
      <c r="CS122">
        <f t="shared" si="166"/>
        <v>0</v>
      </c>
      <c r="CT122">
        <f t="shared" si="167"/>
        <v>0</v>
      </c>
      <c r="CU122">
        <f t="shared" si="168"/>
        <v>0</v>
      </c>
      <c r="CV122">
        <f t="shared" si="169"/>
        <v>0</v>
      </c>
      <c r="CW122">
        <f t="shared" si="170"/>
        <v>0</v>
      </c>
      <c r="CX122">
        <f t="shared" si="171"/>
        <v>0</v>
      </c>
      <c r="CY122">
        <f t="shared" si="172"/>
        <v>0</v>
      </c>
      <c r="CZ122">
        <f t="shared" si="173"/>
        <v>0</v>
      </c>
      <c r="DN122">
        <v>0</v>
      </c>
      <c r="DO122">
        <v>0</v>
      </c>
      <c r="DP122">
        <v>1</v>
      </c>
      <c r="DQ122">
        <v>1</v>
      </c>
      <c r="DU122">
        <v>1010</v>
      </c>
      <c r="DV122" t="s">
        <v>144</v>
      </c>
      <c r="DW122" t="s">
        <v>145</v>
      </c>
      <c r="DX122">
        <v>1</v>
      </c>
      <c r="EE122">
        <v>958035609</v>
      </c>
      <c r="EF122">
        <v>2</v>
      </c>
      <c r="EG122" t="s">
        <v>99</v>
      </c>
      <c r="EH122">
        <v>0</v>
      </c>
      <c r="EJ122">
        <v>1</v>
      </c>
      <c r="EK122">
        <v>16001</v>
      </c>
      <c r="EL122" t="s">
        <v>100</v>
      </c>
      <c r="EM122" t="s">
        <v>101</v>
      </c>
      <c r="EQ122">
        <v>0</v>
      </c>
      <c r="ER122">
        <v>0</v>
      </c>
      <c r="ES122">
        <v>526.66999999999996</v>
      </c>
      <c r="ET122">
        <v>0</v>
      </c>
      <c r="EU122">
        <v>0</v>
      </c>
      <c r="EV122">
        <v>0</v>
      </c>
      <c r="EW122">
        <v>0</v>
      </c>
      <c r="EX122">
        <v>0</v>
      </c>
      <c r="FQ122">
        <v>0</v>
      </c>
      <c r="FR122">
        <f t="shared" si="174"/>
        <v>0</v>
      </c>
      <c r="FS122">
        <v>0</v>
      </c>
      <c r="FX122">
        <v>128</v>
      </c>
      <c r="FY122">
        <v>83</v>
      </c>
      <c r="GA122" t="s">
        <v>290</v>
      </c>
      <c r="GD122">
        <v>1</v>
      </c>
      <c r="GF122">
        <v>-639405104</v>
      </c>
      <c r="GG122">
        <v>2</v>
      </c>
      <c r="GH122">
        <v>4</v>
      </c>
      <c r="GI122">
        <v>-2</v>
      </c>
      <c r="GJ122">
        <v>0</v>
      </c>
      <c r="GK122">
        <v>0</v>
      </c>
      <c r="GL122">
        <f t="shared" si="175"/>
        <v>0</v>
      </c>
      <c r="GM122">
        <f t="shared" si="176"/>
        <v>526.66999999999996</v>
      </c>
      <c r="GN122">
        <f t="shared" si="177"/>
        <v>526.66999999999996</v>
      </c>
      <c r="GO122">
        <f t="shared" si="178"/>
        <v>0</v>
      </c>
      <c r="GP122">
        <f t="shared" si="179"/>
        <v>0</v>
      </c>
      <c r="GR122">
        <v>0</v>
      </c>
      <c r="GS122">
        <v>2</v>
      </c>
      <c r="GT122">
        <v>0</v>
      </c>
      <c r="GV122">
        <f t="shared" si="180"/>
        <v>0</v>
      </c>
      <c r="GW122">
        <v>1</v>
      </c>
      <c r="GX122">
        <f t="shared" si="181"/>
        <v>0</v>
      </c>
      <c r="HA122">
        <v>0</v>
      </c>
      <c r="HB122">
        <v>0</v>
      </c>
      <c r="HC122">
        <f t="shared" si="182"/>
        <v>0</v>
      </c>
      <c r="HE122" t="s">
        <v>112</v>
      </c>
      <c r="HF122" t="s">
        <v>112</v>
      </c>
      <c r="IK122">
        <v>0</v>
      </c>
    </row>
    <row r="123" spans="1:245">
      <c r="A123">
        <v>18</v>
      </c>
      <c r="B123">
        <v>1</v>
      </c>
      <c r="C123">
        <v>408</v>
      </c>
      <c r="E123" t="s">
        <v>288</v>
      </c>
      <c r="F123" t="s">
        <v>109</v>
      </c>
      <c r="G123" t="s">
        <v>289</v>
      </c>
      <c r="H123" t="s">
        <v>144</v>
      </c>
      <c r="I123">
        <f>I115*J123</f>
        <v>1</v>
      </c>
      <c r="J123">
        <v>0.25</v>
      </c>
      <c r="O123">
        <f t="shared" si="149"/>
        <v>526.66999999999996</v>
      </c>
      <c r="P123">
        <f t="shared" si="150"/>
        <v>526.66999999999996</v>
      </c>
      <c r="Q123">
        <f t="shared" si="151"/>
        <v>0</v>
      </c>
      <c r="R123">
        <f t="shared" si="152"/>
        <v>0</v>
      </c>
      <c r="S123">
        <f t="shared" si="153"/>
        <v>0</v>
      </c>
      <c r="T123">
        <f t="shared" si="154"/>
        <v>0</v>
      </c>
      <c r="U123">
        <f t="shared" si="155"/>
        <v>0</v>
      </c>
      <c r="V123">
        <f t="shared" si="156"/>
        <v>0</v>
      </c>
      <c r="W123">
        <f t="shared" si="157"/>
        <v>0</v>
      </c>
      <c r="X123">
        <f t="shared" si="158"/>
        <v>0</v>
      </c>
      <c r="Y123">
        <f t="shared" si="159"/>
        <v>0</v>
      </c>
      <c r="AA123">
        <v>991676013</v>
      </c>
      <c r="AB123">
        <f t="shared" si="160"/>
        <v>526.66999999999996</v>
      </c>
      <c r="AC123">
        <f t="shared" si="145"/>
        <v>526.66999999999996</v>
      </c>
      <c r="AD123">
        <f t="shared" si="146"/>
        <v>0</v>
      </c>
      <c r="AE123">
        <f t="shared" si="147"/>
        <v>0</v>
      </c>
      <c r="AF123">
        <f t="shared" si="147"/>
        <v>0</v>
      </c>
      <c r="AG123">
        <f t="shared" si="161"/>
        <v>0</v>
      </c>
      <c r="AH123">
        <f t="shared" si="148"/>
        <v>0</v>
      </c>
      <c r="AI123">
        <f t="shared" si="148"/>
        <v>0</v>
      </c>
      <c r="AJ123">
        <f t="shared" si="162"/>
        <v>0</v>
      </c>
      <c r="AK123">
        <v>526.66999999999996</v>
      </c>
      <c r="AL123">
        <v>526.66999999999996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128</v>
      </c>
      <c r="AU123">
        <v>83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v>1</v>
      </c>
      <c r="BH123">
        <v>3</v>
      </c>
      <c r="BI123">
        <v>1</v>
      </c>
      <c r="BM123">
        <v>16001</v>
      </c>
      <c r="BN123">
        <v>0</v>
      </c>
      <c r="BP123">
        <v>0</v>
      </c>
      <c r="BQ123">
        <v>2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Z123">
        <v>128</v>
      </c>
      <c r="CA123">
        <v>83</v>
      </c>
      <c r="CE123">
        <v>0</v>
      </c>
      <c r="CF123">
        <v>0</v>
      </c>
      <c r="CG123">
        <v>0</v>
      </c>
      <c r="CM123">
        <v>0</v>
      </c>
      <c r="CO123">
        <v>0</v>
      </c>
      <c r="CP123">
        <f t="shared" si="163"/>
        <v>526.66999999999996</v>
      </c>
      <c r="CQ123">
        <f t="shared" si="164"/>
        <v>526.66999999999996</v>
      </c>
      <c r="CR123">
        <f t="shared" si="165"/>
        <v>0</v>
      </c>
      <c r="CS123">
        <f t="shared" si="166"/>
        <v>0</v>
      </c>
      <c r="CT123">
        <f t="shared" si="167"/>
        <v>0</v>
      </c>
      <c r="CU123">
        <f t="shared" si="168"/>
        <v>0</v>
      </c>
      <c r="CV123">
        <f t="shared" si="169"/>
        <v>0</v>
      </c>
      <c r="CW123">
        <f t="shared" si="170"/>
        <v>0</v>
      </c>
      <c r="CX123">
        <f t="shared" si="171"/>
        <v>0</v>
      </c>
      <c r="CY123">
        <f t="shared" si="172"/>
        <v>0</v>
      </c>
      <c r="CZ123">
        <f t="shared" si="173"/>
        <v>0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144</v>
      </c>
      <c r="DW123" t="s">
        <v>145</v>
      </c>
      <c r="DX123">
        <v>1</v>
      </c>
      <c r="EE123">
        <v>958035609</v>
      </c>
      <c r="EF123">
        <v>2</v>
      </c>
      <c r="EG123" t="s">
        <v>99</v>
      </c>
      <c r="EH123">
        <v>0</v>
      </c>
      <c r="EJ123">
        <v>1</v>
      </c>
      <c r="EK123">
        <v>16001</v>
      </c>
      <c r="EL123" t="s">
        <v>100</v>
      </c>
      <c r="EM123" t="s">
        <v>101</v>
      </c>
      <c r="EQ123">
        <v>0</v>
      </c>
      <c r="ER123">
        <v>526.66999999999996</v>
      </c>
      <c r="ES123">
        <v>526.66999999999996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5</v>
      </c>
      <c r="FC123">
        <v>1</v>
      </c>
      <c r="FD123">
        <v>18</v>
      </c>
      <c r="FF123">
        <v>632</v>
      </c>
      <c r="FQ123">
        <v>0</v>
      </c>
      <c r="FR123">
        <f t="shared" si="174"/>
        <v>0</v>
      </c>
      <c r="FS123">
        <v>0</v>
      </c>
      <c r="FX123">
        <v>128</v>
      </c>
      <c r="FY123">
        <v>83</v>
      </c>
      <c r="GA123" t="s">
        <v>290</v>
      </c>
      <c r="GD123">
        <v>1</v>
      </c>
      <c r="GF123">
        <v>-639405104</v>
      </c>
      <c r="GG123">
        <v>2</v>
      </c>
      <c r="GH123">
        <v>3</v>
      </c>
      <c r="GI123">
        <v>-2</v>
      </c>
      <c r="GJ123">
        <v>0</v>
      </c>
      <c r="GK123">
        <v>0</v>
      </c>
      <c r="GL123">
        <f t="shared" si="175"/>
        <v>0</v>
      </c>
      <c r="GM123">
        <f t="shared" si="176"/>
        <v>526.66999999999996</v>
      </c>
      <c r="GN123">
        <f t="shared" si="177"/>
        <v>526.66999999999996</v>
      </c>
      <c r="GO123">
        <f t="shared" si="178"/>
        <v>0</v>
      </c>
      <c r="GP123">
        <f t="shared" si="179"/>
        <v>0</v>
      </c>
      <c r="GR123">
        <v>1</v>
      </c>
      <c r="GS123">
        <v>1</v>
      </c>
      <c r="GT123">
        <v>0</v>
      </c>
      <c r="GV123">
        <f t="shared" si="180"/>
        <v>0</v>
      </c>
      <c r="GW123">
        <v>1</v>
      </c>
      <c r="GX123">
        <f t="shared" si="181"/>
        <v>0</v>
      </c>
      <c r="HA123">
        <v>0</v>
      </c>
      <c r="HB123">
        <v>0</v>
      </c>
      <c r="HC123">
        <f t="shared" si="182"/>
        <v>0</v>
      </c>
      <c r="HE123" t="s">
        <v>112</v>
      </c>
      <c r="HF123" t="s">
        <v>112</v>
      </c>
      <c r="IK123">
        <v>0</v>
      </c>
    </row>
    <row r="124" spans="1:245">
      <c r="A124">
        <v>17</v>
      </c>
      <c r="B124">
        <v>1</v>
      </c>
      <c r="C124">
        <f ca="1">ROW(SmtRes!A421)</f>
        <v>421</v>
      </c>
      <c r="D124">
        <f ca="1">ROW(EtalonRes!A419)</f>
        <v>419</v>
      </c>
      <c r="E124" t="s">
        <v>291</v>
      </c>
      <c r="F124" t="s">
        <v>207</v>
      </c>
      <c r="G124" t="s">
        <v>208</v>
      </c>
      <c r="H124" t="s">
        <v>209</v>
      </c>
      <c r="I124">
        <v>2</v>
      </c>
      <c r="J124">
        <v>0</v>
      </c>
      <c r="O124">
        <f t="shared" si="149"/>
        <v>115.25</v>
      </c>
      <c r="P124">
        <f t="shared" si="150"/>
        <v>0</v>
      </c>
      <c r="Q124">
        <f t="shared" si="151"/>
        <v>9.94</v>
      </c>
      <c r="R124">
        <f t="shared" si="152"/>
        <v>0.54</v>
      </c>
      <c r="S124">
        <f t="shared" si="153"/>
        <v>105.31</v>
      </c>
      <c r="T124">
        <f t="shared" si="154"/>
        <v>0</v>
      </c>
      <c r="U124">
        <f t="shared" si="155"/>
        <v>11.336</v>
      </c>
      <c r="V124">
        <f t="shared" si="156"/>
        <v>4.0000000000000008E-2</v>
      </c>
      <c r="W124">
        <f t="shared" si="157"/>
        <v>0</v>
      </c>
      <c r="X124">
        <f t="shared" si="158"/>
        <v>135.49</v>
      </c>
      <c r="Y124">
        <f t="shared" si="159"/>
        <v>87.86</v>
      </c>
      <c r="AA124">
        <v>991675999</v>
      </c>
      <c r="AB124">
        <f t="shared" si="160"/>
        <v>57.628</v>
      </c>
      <c r="AC124">
        <f>ROUND(((ES124*0)),6)</f>
        <v>0</v>
      </c>
      <c r="AD124">
        <f>ROUND(((((ET124*0.4))-((EU124*0.4)))+AE124),6)</f>
        <v>4.9720000000000004</v>
      </c>
      <c r="AE124">
        <f>ROUND(((EU124*0.4)),6)</f>
        <v>0.27200000000000002</v>
      </c>
      <c r="AF124">
        <f>ROUND(((EV124*0.4)),6)</f>
        <v>52.655999999999999</v>
      </c>
      <c r="AG124">
        <f t="shared" si="161"/>
        <v>0</v>
      </c>
      <c r="AH124">
        <f>((EW124*0.4))</f>
        <v>5.6680000000000001</v>
      </c>
      <c r="AI124">
        <f>((EX124*0.4))</f>
        <v>2.0000000000000004E-2</v>
      </c>
      <c r="AJ124">
        <f t="shared" si="162"/>
        <v>0</v>
      </c>
      <c r="AK124">
        <v>2703</v>
      </c>
      <c r="AL124">
        <v>2558.9299999999998</v>
      </c>
      <c r="AM124">
        <v>12.43</v>
      </c>
      <c r="AN124">
        <v>0.68</v>
      </c>
      <c r="AO124">
        <v>131.63999999999999</v>
      </c>
      <c r="AP124">
        <v>0</v>
      </c>
      <c r="AQ124">
        <v>14.17</v>
      </c>
      <c r="AR124">
        <v>0.05</v>
      </c>
      <c r="AS124">
        <v>0</v>
      </c>
      <c r="AT124">
        <v>128</v>
      </c>
      <c r="AU124">
        <v>83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1</v>
      </c>
      <c r="BH124">
        <v>0</v>
      </c>
      <c r="BI124">
        <v>1</v>
      </c>
      <c r="BJ124" t="s">
        <v>210</v>
      </c>
      <c r="BM124">
        <v>18001</v>
      </c>
      <c r="BN124">
        <v>0</v>
      </c>
      <c r="BP124">
        <v>0</v>
      </c>
      <c r="BQ124">
        <v>2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Z124">
        <v>128</v>
      </c>
      <c r="CA124">
        <v>83</v>
      </c>
      <c r="CE124">
        <v>0</v>
      </c>
      <c r="CF124">
        <v>0</v>
      </c>
      <c r="CG124">
        <v>0</v>
      </c>
      <c r="CM124">
        <v>0</v>
      </c>
      <c r="CN124" t="s">
        <v>211</v>
      </c>
      <c r="CO124">
        <v>0</v>
      </c>
      <c r="CP124">
        <f t="shared" si="163"/>
        <v>115.25</v>
      </c>
      <c r="CQ124">
        <f t="shared" si="164"/>
        <v>0</v>
      </c>
      <c r="CR124">
        <f t="shared" si="165"/>
        <v>4.9720000000000004</v>
      </c>
      <c r="CS124">
        <f t="shared" si="166"/>
        <v>0.27200000000000002</v>
      </c>
      <c r="CT124">
        <f t="shared" si="167"/>
        <v>52.655999999999999</v>
      </c>
      <c r="CU124">
        <f t="shared" si="168"/>
        <v>0</v>
      </c>
      <c r="CV124">
        <f t="shared" si="169"/>
        <v>5.6680000000000001</v>
      </c>
      <c r="CW124">
        <f t="shared" si="170"/>
        <v>2.0000000000000004E-2</v>
      </c>
      <c r="CX124">
        <f t="shared" si="171"/>
        <v>0</v>
      </c>
      <c r="CY124">
        <f t="shared" si="172"/>
        <v>135.488</v>
      </c>
      <c r="CZ124">
        <f t="shared" si="173"/>
        <v>87.855500000000006</v>
      </c>
      <c r="DD124" t="s">
        <v>212</v>
      </c>
      <c r="DE124" t="s">
        <v>213</v>
      </c>
      <c r="DF124" t="s">
        <v>213</v>
      </c>
      <c r="DG124" t="s">
        <v>213</v>
      </c>
      <c r="DI124" t="s">
        <v>213</v>
      </c>
      <c r="DJ124" t="s">
        <v>213</v>
      </c>
      <c r="DN124">
        <v>0</v>
      </c>
      <c r="DO124">
        <v>0</v>
      </c>
      <c r="DP124">
        <v>1</v>
      </c>
      <c r="DQ124">
        <v>1</v>
      </c>
      <c r="DU124">
        <v>1013</v>
      </c>
      <c r="DV124" t="s">
        <v>209</v>
      </c>
      <c r="DW124" t="s">
        <v>209</v>
      </c>
      <c r="DX124">
        <v>1</v>
      </c>
      <c r="EE124">
        <v>958035612</v>
      </c>
      <c r="EF124">
        <v>2</v>
      </c>
      <c r="EG124" t="s">
        <v>99</v>
      </c>
      <c r="EH124">
        <v>0</v>
      </c>
      <c r="EJ124">
        <v>1</v>
      </c>
      <c r="EK124">
        <v>18001</v>
      </c>
      <c r="EL124" t="s">
        <v>193</v>
      </c>
      <c r="EM124" t="s">
        <v>194</v>
      </c>
      <c r="EO124" t="s">
        <v>214</v>
      </c>
      <c r="EQ124">
        <v>0</v>
      </c>
      <c r="ER124">
        <v>2703</v>
      </c>
      <c r="ES124">
        <v>2558.9299999999998</v>
      </c>
      <c r="ET124">
        <v>12.43</v>
      </c>
      <c r="EU124">
        <v>0.68</v>
      </c>
      <c r="EV124">
        <v>131.63999999999999</v>
      </c>
      <c r="EW124">
        <v>14.17</v>
      </c>
      <c r="EX124">
        <v>0.05</v>
      </c>
      <c r="EY124">
        <v>0</v>
      </c>
      <c r="FQ124">
        <v>0</v>
      </c>
      <c r="FR124">
        <f t="shared" si="174"/>
        <v>0</v>
      </c>
      <c r="FS124">
        <v>0</v>
      </c>
      <c r="FX124">
        <v>128</v>
      </c>
      <c r="FY124">
        <v>83</v>
      </c>
      <c r="GD124">
        <v>1</v>
      </c>
      <c r="GF124">
        <v>66332933</v>
      </c>
      <c r="GG124">
        <v>2</v>
      </c>
      <c r="GH124">
        <v>1</v>
      </c>
      <c r="GI124">
        <v>-2</v>
      </c>
      <c r="GJ124">
        <v>0</v>
      </c>
      <c r="GK124">
        <v>0</v>
      </c>
      <c r="GL124">
        <f t="shared" si="175"/>
        <v>0</v>
      </c>
      <c r="GM124">
        <f t="shared" si="176"/>
        <v>338.6</v>
      </c>
      <c r="GN124">
        <f t="shared" si="177"/>
        <v>338.6</v>
      </c>
      <c r="GO124">
        <f t="shared" si="178"/>
        <v>0</v>
      </c>
      <c r="GP124">
        <f t="shared" si="179"/>
        <v>0</v>
      </c>
      <c r="GR124">
        <v>0</v>
      </c>
      <c r="GS124">
        <v>3</v>
      </c>
      <c r="GT124">
        <v>0</v>
      </c>
      <c r="GV124">
        <f t="shared" si="180"/>
        <v>0</v>
      </c>
      <c r="GW124">
        <v>1</v>
      </c>
      <c r="GX124">
        <f t="shared" si="181"/>
        <v>0</v>
      </c>
      <c r="HA124">
        <v>0</v>
      </c>
      <c r="HB124">
        <v>0</v>
      </c>
      <c r="HC124">
        <f t="shared" si="182"/>
        <v>0</v>
      </c>
      <c r="IK124">
        <v>0</v>
      </c>
    </row>
    <row r="125" spans="1:245">
      <c r="A125">
        <v>17</v>
      </c>
      <c r="B125">
        <v>1</v>
      </c>
      <c r="C125">
        <f ca="1">ROW(SmtRes!A434)</f>
        <v>434</v>
      </c>
      <c r="D125">
        <f ca="1">ROW(EtalonRes!A432)</f>
        <v>432</v>
      </c>
      <c r="E125" t="s">
        <v>291</v>
      </c>
      <c r="F125" t="s">
        <v>207</v>
      </c>
      <c r="G125" t="s">
        <v>208</v>
      </c>
      <c r="H125" t="s">
        <v>209</v>
      </c>
      <c r="I125">
        <v>2</v>
      </c>
      <c r="J125">
        <v>0</v>
      </c>
      <c r="O125">
        <f t="shared" si="149"/>
        <v>3630.06</v>
      </c>
      <c r="P125">
        <f t="shared" si="150"/>
        <v>0</v>
      </c>
      <c r="Q125">
        <f t="shared" si="151"/>
        <v>91.58</v>
      </c>
      <c r="R125">
        <f t="shared" si="152"/>
        <v>18.28</v>
      </c>
      <c r="S125">
        <f t="shared" si="153"/>
        <v>3538.48</v>
      </c>
      <c r="T125">
        <f t="shared" si="154"/>
        <v>0</v>
      </c>
      <c r="U125">
        <f t="shared" si="155"/>
        <v>11.336</v>
      </c>
      <c r="V125">
        <f t="shared" si="156"/>
        <v>4.0000000000000008E-2</v>
      </c>
      <c r="W125">
        <f t="shared" si="157"/>
        <v>0</v>
      </c>
      <c r="X125">
        <f t="shared" si="158"/>
        <v>4552.6499999999996</v>
      </c>
      <c r="Y125">
        <f t="shared" si="159"/>
        <v>2952.11</v>
      </c>
      <c r="AA125">
        <v>991676013</v>
      </c>
      <c r="AB125">
        <f t="shared" si="160"/>
        <v>57.628</v>
      </c>
      <c r="AC125">
        <f>ROUND(((ES125*0)),6)</f>
        <v>0</v>
      </c>
      <c r="AD125">
        <f>ROUND(((((ET125*0.4))-((EU125*0.4)))+AE125),6)</f>
        <v>4.9720000000000004</v>
      </c>
      <c r="AE125">
        <f>ROUND(((EU125*0.4)),6)</f>
        <v>0.27200000000000002</v>
      </c>
      <c r="AF125">
        <f>ROUND(((EV125*0.4)),6)</f>
        <v>52.655999999999999</v>
      </c>
      <c r="AG125">
        <f t="shared" si="161"/>
        <v>0</v>
      </c>
      <c r="AH125">
        <f>((EW125*0.4))</f>
        <v>5.6680000000000001</v>
      </c>
      <c r="AI125">
        <f>((EX125*0.4))</f>
        <v>2.0000000000000004E-2</v>
      </c>
      <c r="AJ125">
        <f t="shared" si="162"/>
        <v>0</v>
      </c>
      <c r="AK125">
        <v>2703</v>
      </c>
      <c r="AL125">
        <v>2558.9299999999998</v>
      </c>
      <c r="AM125">
        <v>12.43</v>
      </c>
      <c r="AN125">
        <v>0.68</v>
      </c>
      <c r="AO125">
        <v>131.63999999999999</v>
      </c>
      <c r="AP125">
        <v>0</v>
      </c>
      <c r="AQ125">
        <v>14.17</v>
      </c>
      <c r="AR125">
        <v>0.05</v>
      </c>
      <c r="AS125">
        <v>0</v>
      </c>
      <c r="AT125">
        <v>128</v>
      </c>
      <c r="AU125">
        <v>83</v>
      </c>
      <c r="AV125">
        <v>1</v>
      </c>
      <c r="AW125">
        <v>1</v>
      </c>
      <c r="AZ125">
        <v>1</v>
      </c>
      <c r="BA125">
        <v>33.6</v>
      </c>
      <c r="BB125">
        <v>9.2100000000000009</v>
      </c>
      <c r="BC125">
        <v>4.01</v>
      </c>
      <c r="BH125">
        <v>0</v>
      </c>
      <c r="BI125">
        <v>1</v>
      </c>
      <c r="BJ125" t="s">
        <v>210</v>
      </c>
      <c r="BM125">
        <v>18001</v>
      </c>
      <c r="BN125">
        <v>0</v>
      </c>
      <c r="BO125" t="s">
        <v>207</v>
      </c>
      <c r="BP125">
        <v>1</v>
      </c>
      <c r="BQ125">
        <v>2</v>
      </c>
      <c r="BR125">
        <v>0</v>
      </c>
      <c r="BS125">
        <v>33.6</v>
      </c>
      <c r="BT125">
        <v>1</v>
      </c>
      <c r="BU125">
        <v>1</v>
      </c>
      <c r="BV125">
        <v>1</v>
      </c>
      <c r="BW125">
        <v>1</v>
      </c>
      <c r="BX125">
        <v>1</v>
      </c>
      <c r="BZ125">
        <v>128</v>
      </c>
      <c r="CA125">
        <v>83</v>
      </c>
      <c r="CE125">
        <v>0</v>
      </c>
      <c r="CF125">
        <v>0</v>
      </c>
      <c r="CG125">
        <v>0</v>
      </c>
      <c r="CM125">
        <v>0</v>
      </c>
      <c r="CN125" t="s">
        <v>211</v>
      </c>
      <c r="CO125">
        <v>0</v>
      </c>
      <c r="CP125">
        <f t="shared" si="163"/>
        <v>3630.06</v>
      </c>
      <c r="CQ125">
        <f t="shared" si="164"/>
        <v>0</v>
      </c>
      <c r="CR125">
        <f t="shared" si="165"/>
        <v>45.792120000000011</v>
      </c>
      <c r="CS125">
        <f t="shared" si="166"/>
        <v>9.1392000000000007</v>
      </c>
      <c r="CT125">
        <f t="shared" si="167"/>
        <v>1769.2416000000001</v>
      </c>
      <c r="CU125">
        <f t="shared" si="168"/>
        <v>0</v>
      </c>
      <c r="CV125">
        <f t="shared" si="169"/>
        <v>5.6680000000000001</v>
      </c>
      <c r="CW125">
        <f t="shared" si="170"/>
        <v>2.0000000000000004E-2</v>
      </c>
      <c r="CX125">
        <f t="shared" si="171"/>
        <v>0</v>
      </c>
      <c r="CY125">
        <f t="shared" si="172"/>
        <v>4552.6527999999998</v>
      </c>
      <c r="CZ125">
        <f t="shared" si="173"/>
        <v>2952.1108000000004</v>
      </c>
      <c r="DD125" t="s">
        <v>212</v>
      </c>
      <c r="DE125" t="s">
        <v>213</v>
      </c>
      <c r="DF125" t="s">
        <v>213</v>
      </c>
      <c r="DG125" t="s">
        <v>213</v>
      </c>
      <c r="DI125" t="s">
        <v>213</v>
      </c>
      <c r="DJ125" t="s">
        <v>213</v>
      </c>
      <c r="DN125">
        <v>0</v>
      </c>
      <c r="DO125">
        <v>0</v>
      </c>
      <c r="DP125">
        <v>1</v>
      </c>
      <c r="DQ125">
        <v>1</v>
      </c>
      <c r="DU125">
        <v>1013</v>
      </c>
      <c r="DV125" t="s">
        <v>209</v>
      </c>
      <c r="DW125" t="s">
        <v>209</v>
      </c>
      <c r="DX125">
        <v>1</v>
      </c>
      <c r="EE125">
        <v>958035612</v>
      </c>
      <c r="EF125">
        <v>2</v>
      </c>
      <c r="EG125" t="s">
        <v>99</v>
      </c>
      <c r="EH125">
        <v>0</v>
      </c>
      <c r="EJ125">
        <v>1</v>
      </c>
      <c r="EK125">
        <v>18001</v>
      </c>
      <c r="EL125" t="s">
        <v>193</v>
      </c>
      <c r="EM125" t="s">
        <v>194</v>
      </c>
      <c r="EO125" t="s">
        <v>214</v>
      </c>
      <c r="EQ125">
        <v>0</v>
      </c>
      <c r="ER125">
        <v>2703</v>
      </c>
      <c r="ES125">
        <v>2558.9299999999998</v>
      </c>
      <c r="ET125">
        <v>12.43</v>
      </c>
      <c r="EU125">
        <v>0.68</v>
      </c>
      <c r="EV125">
        <v>131.63999999999999</v>
      </c>
      <c r="EW125">
        <v>14.17</v>
      </c>
      <c r="EX125">
        <v>0.05</v>
      </c>
      <c r="EY125">
        <v>0</v>
      </c>
      <c r="FQ125">
        <v>0</v>
      </c>
      <c r="FR125">
        <f t="shared" si="174"/>
        <v>0</v>
      </c>
      <c r="FS125">
        <v>0</v>
      </c>
      <c r="FX125">
        <v>128</v>
      </c>
      <c r="FY125">
        <v>83</v>
      </c>
      <c r="GD125">
        <v>1</v>
      </c>
      <c r="GF125">
        <v>66332933</v>
      </c>
      <c r="GG125">
        <v>2</v>
      </c>
      <c r="GH125">
        <v>1</v>
      </c>
      <c r="GI125">
        <v>2</v>
      </c>
      <c r="GJ125">
        <v>0</v>
      </c>
      <c r="GK125">
        <v>0</v>
      </c>
      <c r="GL125">
        <f t="shared" si="175"/>
        <v>0</v>
      </c>
      <c r="GM125">
        <f t="shared" si="176"/>
        <v>11134.82</v>
      </c>
      <c r="GN125">
        <f t="shared" si="177"/>
        <v>11134.82</v>
      </c>
      <c r="GO125">
        <f t="shared" si="178"/>
        <v>0</v>
      </c>
      <c r="GP125">
        <f t="shared" si="179"/>
        <v>0</v>
      </c>
      <c r="GR125">
        <v>0</v>
      </c>
      <c r="GS125">
        <v>3</v>
      </c>
      <c r="GT125">
        <v>0</v>
      </c>
      <c r="GV125">
        <f t="shared" si="180"/>
        <v>0</v>
      </c>
      <c r="GW125">
        <v>1</v>
      </c>
      <c r="GX125">
        <f t="shared" si="181"/>
        <v>0</v>
      </c>
      <c r="HA125">
        <v>0</v>
      </c>
      <c r="HB125">
        <v>0</v>
      </c>
      <c r="HC125">
        <f t="shared" si="182"/>
        <v>0</v>
      </c>
      <c r="IK125">
        <v>0</v>
      </c>
    </row>
    <row r="126" spans="1:245">
      <c r="A126">
        <v>17</v>
      </c>
      <c r="B126">
        <v>1</v>
      </c>
      <c r="C126">
        <f ca="1">ROW(SmtRes!A448)</f>
        <v>448</v>
      </c>
      <c r="D126">
        <f ca="1">ROW(EtalonRes!A445)</f>
        <v>445</v>
      </c>
      <c r="E126" t="s">
        <v>292</v>
      </c>
      <c r="F126" t="s">
        <v>207</v>
      </c>
      <c r="G126" t="s">
        <v>216</v>
      </c>
      <c r="H126" t="s">
        <v>209</v>
      </c>
      <c r="I126">
        <v>2</v>
      </c>
      <c r="J126">
        <v>0</v>
      </c>
      <c r="O126">
        <f t="shared" si="149"/>
        <v>5451.71</v>
      </c>
      <c r="P126">
        <f t="shared" si="150"/>
        <v>5117.8599999999997</v>
      </c>
      <c r="Q126">
        <f t="shared" si="151"/>
        <v>31.08</v>
      </c>
      <c r="R126">
        <f t="shared" si="152"/>
        <v>1.7</v>
      </c>
      <c r="S126">
        <f t="shared" si="153"/>
        <v>302.77</v>
      </c>
      <c r="T126">
        <f t="shared" si="154"/>
        <v>0</v>
      </c>
      <c r="U126">
        <f t="shared" si="155"/>
        <v>32.590999999999994</v>
      </c>
      <c r="V126">
        <f t="shared" si="156"/>
        <v>0.125</v>
      </c>
      <c r="W126">
        <f t="shared" si="157"/>
        <v>0</v>
      </c>
      <c r="X126">
        <f t="shared" si="158"/>
        <v>389.72</v>
      </c>
      <c r="Y126">
        <f t="shared" si="159"/>
        <v>252.71</v>
      </c>
      <c r="AA126">
        <v>991675999</v>
      </c>
      <c r="AB126">
        <f t="shared" si="160"/>
        <v>2725.8535000000002</v>
      </c>
      <c r="AC126">
        <f t="shared" ref="AC126:AC135" si="183">ROUND((ES126),6)</f>
        <v>2558.9299999999998</v>
      </c>
      <c r="AD126">
        <f>ROUND(((((ET126*1.25))-((EU126*1.25)))+AE126),6)</f>
        <v>15.5375</v>
      </c>
      <c r="AE126">
        <f>ROUND(((EU126*1.25)),6)</f>
        <v>0.85</v>
      </c>
      <c r="AF126">
        <f>ROUND(((EV126*1.15)),6)</f>
        <v>151.386</v>
      </c>
      <c r="AG126">
        <f t="shared" si="161"/>
        <v>0</v>
      </c>
      <c r="AH126">
        <f>((EW126*1.15))</f>
        <v>16.295499999999997</v>
      </c>
      <c r="AI126">
        <f>((EX126*1.25))</f>
        <v>6.25E-2</v>
      </c>
      <c r="AJ126">
        <f t="shared" si="162"/>
        <v>0</v>
      </c>
      <c r="AK126">
        <v>2703</v>
      </c>
      <c r="AL126">
        <v>2558.9299999999998</v>
      </c>
      <c r="AM126">
        <v>12.43</v>
      </c>
      <c r="AN126">
        <v>0.68</v>
      </c>
      <c r="AO126">
        <v>131.63999999999999</v>
      </c>
      <c r="AP126">
        <v>0</v>
      </c>
      <c r="AQ126">
        <v>14.17</v>
      </c>
      <c r="AR126">
        <v>0.05</v>
      </c>
      <c r="AS126">
        <v>0</v>
      </c>
      <c r="AT126">
        <v>128</v>
      </c>
      <c r="AU126">
        <v>83</v>
      </c>
      <c r="AV126">
        <v>1</v>
      </c>
      <c r="AW126">
        <v>1</v>
      </c>
      <c r="AZ126">
        <v>1</v>
      </c>
      <c r="BA126">
        <v>1</v>
      </c>
      <c r="BB126">
        <v>1</v>
      </c>
      <c r="BC126">
        <v>1</v>
      </c>
      <c r="BH126">
        <v>0</v>
      </c>
      <c r="BI126">
        <v>1</v>
      </c>
      <c r="BJ126" t="s">
        <v>210</v>
      </c>
      <c r="BM126">
        <v>18001</v>
      </c>
      <c r="BN126">
        <v>0</v>
      </c>
      <c r="BP126">
        <v>0</v>
      </c>
      <c r="BQ126">
        <v>2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Z126">
        <v>128</v>
      </c>
      <c r="CA126">
        <v>83</v>
      </c>
      <c r="CE126">
        <v>0</v>
      </c>
      <c r="CF126">
        <v>0</v>
      </c>
      <c r="CG126">
        <v>0</v>
      </c>
      <c r="CM126">
        <v>0</v>
      </c>
      <c r="CN126" t="s">
        <v>96</v>
      </c>
      <c r="CO126">
        <v>0</v>
      </c>
      <c r="CP126">
        <f t="shared" si="163"/>
        <v>5451.7099999999991</v>
      </c>
      <c r="CQ126">
        <f t="shared" si="164"/>
        <v>2558.9299999999998</v>
      </c>
      <c r="CR126">
        <f t="shared" si="165"/>
        <v>15.5375</v>
      </c>
      <c r="CS126">
        <f t="shared" si="166"/>
        <v>0.85</v>
      </c>
      <c r="CT126">
        <f t="shared" si="167"/>
        <v>151.386</v>
      </c>
      <c r="CU126">
        <f t="shared" si="168"/>
        <v>0</v>
      </c>
      <c r="CV126">
        <f t="shared" si="169"/>
        <v>16.295499999999997</v>
      </c>
      <c r="CW126">
        <f t="shared" si="170"/>
        <v>6.25E-2</v>
      </c>
      <c r="CX126">
        <f t="shared" si="171"/>
        <v>0</v>
      </c>
      <c r="CY126">
        <f t="shared" si="172"/>
        <v>389.72159999999997</v>
      </c>
      <c r="CZ126">
        <f t="shared" si="173"/>
        <v>252.71009999999998</v>
      </c>
      <c r="DE126" t="s">
        <v>97</v>
      </c>
      <c r="DF126" t="s">
        <v>97</v>
      </c>
      <c r="DG126" t="s">
        <v>98</v>
      </c>
      <c r="DI126" t="s">
        <v>98</v>
      </c>
      <c r="DJ126" t="s">
        <v>97</v>
      </c>
      <c r="DN126">
        <v>0</v>
      </c>
      <c r="DO126">
        <v>0</v>
      </c>
      <c r="DP126">
        <v>1</v>
      </c>
      <c r="DQ126">
        <v>1</v>
      </c>
      <c r="DU126">
        <v>1013</v>
      </c>
      <c r="DV126" t="s">
        <v>209</v>
      </c>
      <c r="DW126" t="s">
        <v>209</v>
      </c>
      <c r="DX126">
        <v>1</v>
      </c>
      <c r="EE126">
        <v>958035612</v>
      </c>
      <c r="EF126">
        <v>2</v>
      </c>
      <c r="EG126" t="s">
        <v>99</v>
      </c>
      <c r="EH126">
        <v>0</v>
      </c>
      <c r="EJ126">
        <v>1</v>
      </c>
      <c r="EK126">
        <v>18001</v>
      </c>
      <c r="EL126" t="s">
        <v>193</v>
      </c>
      <c r="EM126" t="s">
        <v>194</v>
      </c>
      <c r="EO126" t="s">
        <v>102</v>
      </c>
      <c r="EQ126">
        <v>0</v>
      </c>
      <c r="ER126">
        <v>2703</v>
      </c>
      <c r="ES126">
        <v>2558.9299999999998</v>
      </c>
      <c r="ET126">
        <v>12.43</v>
      </c>
      <c r="EU126">
        <v>0.68</v>
      </c>
      <c r="EV126">
        <v>131.63999999999999</v>
      </c>
      <c r="EW126">
        <v>14.17</v>
      </c>
      <c r="EX126">
        <v>0.05</v>
      </c>
      <c r="EY126">
        <v>0</v>
      </c>
      <c r="FQ126">
        <v>0</v>
      </c>
      <c r="FR126">
        <f t="shared" si="174"/>
        <v>0</v>
      </c>
      <c r="FS126">
        <v>0</v>
      </c>
      <c r="FX126">
        <v>128</v>
      </c>
      <c r="FY126">
        <v>83</v>
      </c>
      <c r="GD126">
        <v>1</v>
      </c>
      <c r="GF126">
        <v>1347151084</v>
      </c>
      <c r="GG126">
        <v>2</v>
      </c>
      <c r="GH126">
        <v>1</v>
      </c>
      <c r="GI126">
        <v>-2</v>
      </c>
      <c r="GJ126">
        <v>0</v>
      </c>
      <c r="GK126">
        <v>0</v>
      </c>
      <c r="GL126">
        <f t="shared" si="175"/>
        <v>0</v>
      </c>
      <c r="GM126">
        <f t="shared" si="176"/>
        <v>6094.14</v>
      </c>
      <c r="GN126">
        <f t="shared" si="177"/>
        <v>6094.14</v>
      </c>
      <c r="GO126">
        <f t="shared" si="178"/>
        <v>0</v>
      </c>
      <c r="GP126">
        <f t="shared" si="179"/>
        <v>0</v>
      </c>
      <c r="GR126">
        <v>0</v>
      </c>
      <c r="GS126">
        <v>3</v>
      </c>
      <c r="GT126">
        <v>0</v>
      </c>
      <c r="GV126">
        <f t="shared" si="180"/>
        <v>0</v>
      </c>
      <c r="GW126">
        <v>1</v>
      </c>
      <c r="GX126">
        <f t="shared" si="181"/>
        <v>0</v>
      </c>
      <c r="HA126">
        <v>0</v>
      </c>
      <c r="HB126">
        <v>0</v>
      </c>
      <c r="HC126">
        <f t="shared" si="182"/>
        <v>0</v>
      </c>
      <c r="IK126">
        <v>0</v>
      </c>
    </row>
    <row r="127" spans="1:245">
      <c r="A127">
        <v>17</v>
      </c>
      <c r="B127">
        <v>1</v>
      </c>
      <c r="C127">
        <f ca="1">ROW(SmtRes!A462)</f>
        <v>462</v>
      </c>
      <c r="D127">
        <f ca="1">ROW(EtalonRes!A458)</f>
        <v>458</v>
      </c>
      <c r="E127" t="s">
        <v>292</v>
      </c>
      <c r="F127" t="s">
        <v>207</v>
      </c>
      <c r="G127" t="s">
        <v>216</v>
      </c>
      <c r="H127" t="s">
        <v>209</v>
      </c>
      <c r="I127">
        <v>2</v>
      </c>
      <c r="J127">
        <v>0</v>
      </c>
      <c r="O127">
        <f t="shared" si="149"/>
        <v>30981.96</v>
      </c>
      <c r="P127">
        <f t="shared" si="150"/>
        <v>20522.62</v>
      </c>
      <c r="Q127">
        <f t="shared" si="151"/>
        <v>286.2</v>
      </c>
      <c r="R127">
        <f t="shared" si="152"/>
        <v>57.12</v>
      </c>
      <c r="S127">
        <f t="shared" si="153"/>
        <v>10173.14</v>
      </c>
      <c r="T127">
        <f t="shared" si="154"/>
        <v>0</v>
      </c>
      <c r="U127">
        <f t="shared" si="155"/>
        <v>32.590999999999994</v>
      </c>
      <c r="V127">
        <f t="shared" si="156"/>
        <v>0.125</v>
      </c>
      <c r="W127">
        <f t="shared" si="157"/>
        <v>0</v>
      </c>
      <c r="X127">
        <f t="shared" si="158"/>
        <v>13094.73</v>
      </c>
      <c r="Y127">
        <f t="shared" si="159"/>
        <v>8491.1200000000008</v>
      </c>
      <c r="AA127">
        <v>991676013</v>
      </c>
      <c r="AB127">
        <f t="shared" si="160"/>
        <v>2725.8535000000002</v>
      </c>
      <c r="AC127">
        <f t="shared" si="183"/>
        <v>2558.9299999999998</v>
      </c>
      <c r="AD127">
        <f>ROUND(((((ET127*1.25))-((EU127*1.25)))+AE127),6)</f>
        <v>15.5375</v>
      </c>
      <c r="AE127">
        <f>ROUND(((EU127*1.25)),6)</f>
        <v>0.85</v>
      </c>
      <c r="AF127">
        <f>ROUND(((EV127*1.15)),6)</f>
        <v>151.386</v>
      </c>
      <c r="AG127">
        <f t="shared" si="161"/>
        <v>0</v>
      </c>
      <c r="AH127">
        <f>((EW127*1.15))</f>
        <v>16.295499999999997</v>
      </c>
      <c r="AI127">
        <f>((EX127*1.25))</f>
        <v>6.25E-2</v>
      </c>
      <c r="AJ127">
        <f t="shared" si="162"/>
        <v>0</v>
      </c>
      <c r="AK127">
        <v>2703</v>
      </c>
      <c r="AL127">
        <v>2558.9299999999998</v>
      </c>
      <c r="AM127">
        <v>12.43</v>
      </c>
      <c r="AN127">
        <v>0.68</v>
      </c>
      <c r="AO127">
        <v>131.63999999999999</v>
      </c>
      <c r="AP127">
        <v>0</v>
      </c>
      <c r="AQ127">
        <v>14.17</v>
      </c>
      <c r="AR127">
        <v>0.05</v>
      </c>
      <c r="AS127">
        <v>0</v>
      </c>
      <c r="AT127">
        <v>128</v>
      </c>
      <c r="AU127">
        <v>83</v>
      </c>
      <c r="AV127">
        <v>1</v>
      </c>
      <c r="AW127">
        <v>1</v>
      </c>
      <c r="AZ127">
        <v>1</v>
      </c>
      <c r="BA127">
        <v>33.6</v>
      </c>
      <c r="BB127">
        <v>9.2100000000000009</v>
      </c>
      <c r="BC127">
        <v>4.01</v>
      </c>
      <c r="BH127">
        <v>0</v>
      </c>
      <c r="BI127">
        <v>1</v>
      </c>
      <c r="BJ127" t="s">
        <v>210</v>
      </c>
      <c r="BM127">
        <v>18001</v>
      </c>
      <c r="BN127">
        <v>0</v>
      </c>
      <c r="BO127" t="s">
        <v>207</v>
      </c>
      <c r="BP127">
        <v>1</v>
      </c>
      <c r="BQ127">
        <v>2</v>
      </c>
      <c r="BR127">
        <v>0</v>
      </c>
      <c r="BS127">
        <v>33.6</v>
      </c>
      <c r="BT127">
        <v>1</v>
      </c>
      <c r="BU127">
        <v>1</v>
      </c>
      <c r="BV127">
        <v>1</v>
      </c>
      <c r="BW127">
        <v>1</v>
      </c>
      <c r="BX127">
        <v>1</v>
      </c>
      <c r="BZ127">
        <v>128</v>
      </c>
      <c r="CA127">
        <v>83</v>
      </c>
      <c r="CE127">
        <v>0</v>
      </c>
      <c r="CF127">
        <v>0</v>
      </c>
      <c r="CG127">
        <v>0</v>
      </c>
      <c r="CM127">
        <v>0</v>
      </c>
      <c r="CN127" t="s">
        <v>96</v>
      </c>
      <c r="CO127">
        <v>0</v>
      </c>
      <c r="CP127">
        <f t="shared" si="163"/>
        <v>30981.96</v>
      </c>
      <c r="CQ127">
        <f t="shared" si="164"/>
        <v>10261.309299999999</v>
      </c>
      <c r="CR127">
        <f t="shared" si="165"/>
        <v>143.10037500000001</v>
      </c>
      <c r="CS127">
        <f t="shared" si="166"/>
        <v>28.56</v>
      </c>
      <c r="CT127">
        <f t="shared" si="167"/>
        <v>5086.5695999999998</v>
      </c>
      <c r="CU127">
        <f t="shared" si="168"/>
        <v>0</v>
      </c>
      <c r="CV127">
        <f t="shared" si="169"/>
        <v>16.295499999999997</v>
      </c>
      <c r="CW127">
        <f t="shared" si="170"/>
        <v>6.25E-2</v>
      </c>
      <c r="CX127">
        <f t="shared" si="171"/>
        <v>0</v>
      </c>
      <c r="CY127">
        <f t="shared" si="172"/>
        <v>13094.7328</v>
      </c>
      <c r="CZ127">
        <f t="shared" si="173"/>
        <v>8491.1158000000014</v>
      </c>
      <c r="DE127" t="s">
        <v>97</v>
      </c>
      <c r="DF127" t="s">
        <v>97</v>
      </c>
      <c r="DG127" t="s">
        <v>98</v>
      </c>
      <c r="DI127" t="s">
        <v>98</v>
      </c>
      <c r="DJ127" t="s">
        <v>97</v>
      </c>
      <c r="DN127">
        <v>0</v>
      </c>
      <c r="DO127">
        <v>0</v>
      </c>
      <c r="DP127">
        <v>1</v>
      </c>
      <c r="DQ127">
        <v>1</v>
      </c>
      <c r="DU127">
        <v>1013</v>
      </c>
      <c r="DV127" t="s">
        <v>209</v>
      </c>
      <c r="DW127" t="s">
        <v>209</v>
      </c>
      <c r="DX127">
        <v>1</v>
      </c>
      <c r="EE127">
        <v>958035612</v>
      </c>
      <c r="EF127">
        <v>2</v>
      </c>
      <c r="EG127" t="s">
        <v>99</v>
      </c>
      <c r="EH127">
        <v>0</v>
      </c>
      <c r="EJ127">
        <v>1</v>
      </c>
      <c r="EK127">
        <v>18001</v>
      </c>
      <c r="EL127" t="s">
        <v>193</v>
      </c>
      <c r="EM127" t="s">
        <v>194</v>
      </c>
      <c r="EO127" t="s">
        <v>102</v>
      </c>
      <c r="EQ127">
        <v>0</v>
      </c>
      <c r="ER127">
        <v>2703</v>
      </c>
      <c r="ES127">
        <v>2558.9299999999998</v>
      </c>
      <c r="ET127">
        <v>12.43</v>
      </c>
      <c r="EU127">
        <v>0.68</v>
      </c>
      <c r="EV127">
        <v>131.63999999999999</v>
      </c>
      <c r="EW127">
        <v>14.17</v>
      </c>
      <c r="EX127">
        <v>0.05</v>
      </c>
      <c r="EY127">
        <v>0</v>
      </c>
      <c r="FQ127">
        <v>0</v>
      </c>
      <c r="FR127">
        <f t="shared" si="174"/>
        <v>0</v>
      </c>
      <c r="FS127">
        <v>0</v>
      </c>
      <c r="FX127">
        <v>128</v>
      </c>
      <c r="FY127">
        <v>83</v>
      </c>
      <c r="GD127">
        <v>1</v>
      </c>
      <c r="GF127">
        <v>1347151084</v>
      </c>
      <c r="GG127">
        <v>2</v>
      </c>
      <c r="GH127">
        <v>1</v>
      </c>
      <c r="GI127">
        <v>2</v>
      </c>
      <c r="GJ127">
        <v>0</v>
      </c>
      <c r="GK127">
        <v>0</v>
      </c>
      <c r="GL127">
        <f t="shared" si="175"/>
        <v>0</v>
      </c>
      <c r="GM127">
        <f t="shared" si="176"/>
        <v>52567.81</v>
      </c>
      <c r="GN127">
        <f t="shared" si="177"/>
        <v>52567.81</v>
      </c>
      <c r="GO127">
        <f t="shared" si="178"/>
        <v>0</v>
      </c>
      <c r="GP127">
        <f t="shared" si="179"/>
        <v>0</v>
      </c>
      <c r="GR127">
        <v>0</v>
      </c>
      <c r="GS127">
        <v>3</v>
      </c>
      <c r="GT127">
        <v>0</v>
      </c>
      <c r="GV127">
        <f t="shared" si="180"/>
        <v>0</v>
      </c>
      <c r="GW127">
        <v>1</v>
      </c>
      <c r="GX127">
        <f t="shared" si="181"/>
        <v>0</v>
      </c>
      <c r="HA127">
        <v>0</v>
      </c>
      <c r="HB127">
        <v>0</v>
      </c>
      <c r="HC127">
        <f t="shared" si="182"/>
        <v>0</v>
      </c>
      <c r="IK127">
        <v>0</v>
      </c>
    </row>
    <row r="128" spans="1:245">
      <c r="A128">
        <v>18</v>
      </c>
      <c r="B128">
        <v>1</v>
      </c>
      <c r="C128">
        <v>444</v>
      </c>
      <c r="E128" t="s">
        <v>293</v>
      </c>
      <c r="F128" t="s">
        <v>218</v>
      </c>
      <c r="G128" t="s">
        <v>219</v>
      </c>
      <c r="H128" t="s">
        <v>220</v>
      </c>
      <c r="I128">
        <f>I126*J128</f>
        <v>-2</v>
      </c>
      <c r="J128">
        <v>-1</v>
      </c>
      <c r="O128">
        <f t="shared" si="149"/>
        <v>-4907.6000000000004</v>
      </c>
      <c r="P128">
        <f t="shared" si="150"/>
        <v>-4907.6000000000004</v>
      </c>
      <c r="Q128">
        <f t="shared" si="151"/>
        <v>0</v>
      </c>
      <c r="R128">
        <f t="shared" si="152"/>
        <v>0</v>
      </c>
      <c r="S128">
        <f t="shared" si="153"/>
        <v>0</v>
      </c>
      <c r="T128">
        <f t="shared" si="154"/>
        <v>0</v>
      </c>
      <c r="U128">
        <f t="shared" si="155"/>
        <v>0</v>
      </c>
      <c r="V128">
        <f t="shared" si="156"/>
        <v>0</v>
      </c>
      <c r="W128">
        <f t="shared" si="157"/>
        <v>0</v>
      </c>
      <c r="X128">
        <f t="shared" si="158"/>
        <v>0</v>
      </c>
      <c r="Y128">
        <f t="shared" si="159"/>
        <v>0</v>
      </c>
      <c r="AA128">
        <v>991675999</v>
      </c>
      <c r="AB128">
        <f t="shared" si="160"/>
        <v>2453.8000000000002</v>
      </c>
      <c r="AC128">
        <f t="shared" si="183"/>
        <v>2453.8000000000002</v>
      </c>
      <c r="AD128">
        <f t="shared" ref="AD128:AD135" si="184">ROUND((((ET128)-(EU128))+AE128),6)</f>
        <v>0</v>
      </c>
      <c r="AE128">
        <f t="shared" ref="AE128:AF135" si="185">ROUND((EU128),6)</f>
        <v>0</v>
      </c>
      <c r="AF128">
        <f t="shared" si="185"/>
        <v>0</v>
      </c>
      <c r="AG128">
        <f t="shared" si="161"/>
        <v>0</v>
      </c>
      <c r="AH128">
        <f t="shared" ref="AH128:AI135" si="186">(EW128)</f>
        <v>0</v>
      </c>
      <c r="AI128">
        <f t="shared" si="186"/>
        <v>0</v>
      </c>
      <c r="AJ128">
        <f t="shared" si="162"/>
        <v>0</v>
      </c>
      <c r="AK128">
        <v>2453.8000000000002</v>
      </c>
      <c r="AL128">
        <v>2453.8000000000002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128</v>
      </c>
      <c r="AU128">
        <v>83</v>
      </c>
      <c r="AV128">
        <v>1</v>
      </c>
      <c r="AW128">
        <v>1</v>
      </c>
      <c r="AZ128">
        <v>1</v>
      </c>
      <c r="BA128">
        <v>1</v>
      </c>
      <c r="BB128">
        <v>1</v>
      </c>
      <c r="BC128">
        <v>1</v>
      </c>
      <c r="BH128">
        <v>3</v>
      </c>
      <c r="BI128">
        <v>1</v>
      </c>
      <c r="BJ128" t="s">
        <v>221</v>
      </c>
      <c r="BM128">
        <v>18001</v>
      </c>
      <c r="BN128">
        <v>0</v>
      </c>
      <c r="BP128">
        <v>0</v>
      </c>
      <c r="BQ128">
        <v>2</v>
      </c>
      <c r="BR128">
        <v>1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Z128">
        <v>128</v>
      </c>
      <c r="CA128">
        <v>83</v>
      </c>
      <c r="CE128">
        <v>0</v>
      </c>
      <c r="CF128">
        <v>0</v>
      </c>
      <c r="CG128">
        <v>0</v>
      </c>
      <c r="CM128">
        <v>0</v>
      </c>
      <c r="CO128">
        <v>0</v>
      </c>
      <c r="CP128">
        <f t="shared" si="163"/>
        <v>-4907.6000000000004</v>
      </c>
      <c r="CQ128">
        <f t="shared" si="164"/>
        <v>2453.8000000000002</v>
      </c>
      <c r="CR128">
        <f t="shared" si="165"/>
        <v>0</v>
      </c>
      <c r="CS128">
        <f t="shared" si="166"/>
        <v>0</v>
      </c>
      <c r="CT128">
        <f t="shared" si="167"/>
        <v>0</v>
      </c>
      <c r="CU128">
        <f t="shared" si="168"/>
        <v>0</v>
      </c>
      <c r="CV128">
        <f t="shared" si="169"/>
        <v>0</v>
      </c>
      <c r="CW128">
        <f t="shared" si="170"/>
        <v>0</v>
      </c>
      <c r="CX128">
        <f t="shared" si="171"/>
        <v>0</v>
      </c>
      <c r="CY128">
        <f t="shared" si="172"/>
        <v>0</v>
      </c>
      <c r="CZ128">
        <f t="shared" si="173"/>
        <v>0</v>
      </c>
      <c r="DN128">
        <v>0</v>
      </c>
      <c r="DO128">
        <v>0</v>
      </c>
      <c r="DP128">
        <v>1</v>
      </c>
      <c r="DQ128">
        <v>1</v>
      </c>
      <c r="DU128">
        <v>1013</v>
      </c>
      <c r="DV128" t="s">
        <v>220</v>
      </c>
      <c r="DW128" t="s">
        <v>220</v>
      </c>
      <c r="DX128">
        <v>1</v>
      </c>
      <c r="EE128">
        <v>958035612</v>
      </c>
      <c r="EF128">
        <v>2</v>
      </c>
      <c r="EG128" t="s">
        <v>99</v>
      </c>
      <c r="EH128">
        <v>0</v>
      </c>
      <c r="EJ128">
        <v>1</v>
      </c>
      <c r="EK128">
        <v>18001</v>
      </c>
      <c r="EL128" t="s">
        <v>193</v>
      </c>
      <c r="EM128" t="s">
        <v>194</v>
      </c>
      <c r="EQ128">
        <v>32768</v>
      </c>
      <c r="ER128">
        <v>2453.8000000000002</v>
      </c>
      <c r="ES128">
        <v>2453.8000000000002</v>
      </c>
      <c r="ET128">
        <v>0</v>
      </c>
      <c r="EU128">
        <v>0</v>
      </c>
      <c r="EV128">
        <v>0</v>
      </c>
      <c r="EW128">
        <v>0</v>
      </c>
      <c r="EX128">
        <v>0</v>
      </c>
      <c r="FQ128">
        <v>0</v>
      </c>
      <c r="FR128">
        <f t="shared" si="174"/>
        <v>0</v>
      </c>
      <c r="FS128">
        <v>0</v>
      </c>
      <c r="FX128">
        <v>128</v>
      </c>
      <c r="FY128">
        <v>83</v>
      </c>
      <c r="GD128">
        <v>1</v>
      </c>
      <c r="GF128">
        <v>-1603655374</v>
      </c>
      <c r="GG128">
        <v>2</v>
      </c>
      <c r="GH128">
        <v>1</v>
      </c>
      <c r="GI128">
        <v>-2</v>
      </c>
      <c r="GJ128">
        <v>0</v>
      </c>
      <c r="GK128">
        <v>0</v>
      </c>
      <c r="GL128">
        <f t="shared" si="175"/>
        <v>0</v>
      </c>
      <c r="GM128">
        <f t="shared" si="176"/>
        <v>-4907.6000000000004</v>
      </c>
      <c r="GN128">
        <f t="shared" si="177"/>
        <v>-4907.6000000000004</v>
      </c>
      <c r="GO128">
        <f t="shared" si="178"/>
        <v>0</v>
      </c>
      <c r="GP128">
        <f t="shared" si="179"/>
        <v>0</v>
      </c>
      <c r="GR128">
        <v>0</v>
      </c>
      <c r="GS128">
        <v>3</v>
      </c>
      <c r="GT128">
        <v>0</v>
      </c>
      <c r="GV128">
        <f t="shared" si="180"/>
        <v>0</v>
      </c>
      <c r="GW128">
        <v>1</v>
      </c>
      <c r="GX128">
        <f t="shared" si="181"/>
        <v>0</v>
      </c>
      <c r="HA128">
        <v>0</v>
      </c>
      <c r="HB128">
        <v>0</v>
      </c>
      <c r="HC128">
        <f t="shared" si="182"/>
        <v>0</v>
      </c>
      <c r="IK128">
        <v>0</v>
      </c>
    </row>
    <row r="129" spans="1:245">
      <c r="A129">
        <v>18</v>
      </c>
      <c r="B129">
        <v>1</v>
      </c>
      <c r="C129">
        <v>458</v>
      </c>
      <c r="E129" t="s">
        <v>293</v>
      </c>
      <c r="F129" t="s">
        <v>218</v>
      </c>
      <c r="G129" t="s">
        <v>219</v>
      </c>
      <c r="H129" t="s">
        <v>220</v>
      </c>
      <c r="I129">
        <f>I127*J129</f>
        <v>-2</v>
      </c>
      <c r="J129">
        <v>-1</v>
      </c>
      <c r="O129">
        <f t="shared" si="149"/>
        <v>-19090.560000000001</v>
      </c>
      <c r="P129">
        <f t="shared" si="150"/>
        <v>-19090.560000000001</v>
      </c>
      <c r="Q129">
        <f t="shared" si="151"/>
        <v>0</v>
      </c>
      <c r="R129">
        <f t="shared" si="152"/>
        <v>0</v>
      </c>
      <c r="S129">
        <f t="shared" si="153"/>
        <v>0</v>
      </c>
      <c r="T129">
        <f t="shared" si="154"/>
        <v>0</v>
      </c>
      <c r="U129">
        <f t="shared" si="155"/>
        <v>0</v>
      </c>
      <c r="V129">
        <f t="shared" si="156"/>
        <v>0</v>
      </c>
      <c r="W129">
        <f t="shared" si="157"/>
        <v>0</v>
      </c>
      <c r="X129">
        <f t="shared" si="158"/>
        <v>0</v>
      </c>
      <c r="Y129">
        <f t="shared" si="159"/>
        <v>0</v>
      </c>
      <c r="AA129">
        <v>991676013</v>
      </c>
      <c r="AB129">
        <f t="shared" si="160"/>
        <v>2453.8000000000002</v>
      </c>
      <c r="AC129">
        <f t="shared" si="183"/>
        <v>2453.8000000000002</v>
      </c>
      <c r="AD129">
        <f t="shared" si="184"/>
        <v>0</v>
      </c>
      <c r="AE129">
        <f t="shared" si="185"/>
        <v>0</v>
      </c>
      <c r="AF129">
        <f t="shared" si="185"/>
        <v>0</v>
      </c>
      <c r="AG129">
        <f t="shared" si="161"/>
        <v>0</v>
      </c>
      <c r="AH129">
        <f t="shared" si="186"/>
        <v>0</v>
      </c>
      <c r="AI129">
        <f t="shared" si="186"/>
        <v>0</v>
      </c>
      <c r="AJ129">
        <f t="shared" si="162"/>
        <v>0</v>
      </c>
      <c r="AK129">
        <v>2453.8000000000002</v>
      </c>
      <c r="AL129">
        <v>2453.8000000000002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128</v>
      </c>
      <c r="AU129">
        <v>83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v>3.89</v>
      </c>
      <c r="BH129">
        <v>3</v>
      </c>
      <c r="BI129">
        <v>1</v>
      </c>
      <c r="BJ129" t="s">
        <v>221</v>
      </c>
      <c r="BM129">
        <v>18001</v>
      </c>
      <c r="BN129">
        <v>0</v>
      </c>
      <c r="BO129" t="s">
        <v>218</v>
      </c>
      <c r="BP129">
        <v>1</v>
      </c>
      <c r="BQ129">
        <v>2</v>
      </c>
      <c r="BR129">
        <v>1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Z129">
        <v>128</v>
      </c>
      <c r="CA129">
        <v>83</v>
      </c>
      <c r="CE129">
        <v>0</v>
      </c>
      <c r="CF129">
        <v>0</v>
      </c>
      <c r="CG129">
        <v>0</v>
      </c>
      <c r="CM129">
        <v>0</v>
      </c>
      <c r="CO129">
        <v>0</v>
      </c>
      <c r="CP129">
        <f t="shared" si="163"/>
        <v>-19090.560000000001</v>
      </c>
      <c r="CQ129">
        <f t="shared" si="164"/>
        <v>9545.2820000000011</v>
      </c>
      <c r="CR129">
        <f t="shared" si="165"/>
        <v>0</v>
      </c>
      <c r="CS129">
        <f t="shared" si="166"/>
        <v>0</v>
      </c>
      <c r="CT129">
        <f t="shared" si="167"/>
        <v>0</v>
      </c>
      <c r="CU129">
        <f t="shared" si="168"/>
        <v>0</v>
      </c>
      <c r="CV129">
        <f t="shared" si="169"/>
        <v>0</v>
      </c>
      <c r="CW129">
        <f t="shared" si="170"/>
        <v>0</v>
      </c>
      <c r="CX129">
        <f t="shared" si="171"/>
        <v>0</v>
      </c>
      <c r="CY129">
        <f t="shared" si="172"/>
        <v>0</v>
      </c>
      <c r="CZ129">
        <f t="shared" si="173"/>
        <v>0</v>
      </c>
      <c r="DN129">
        <v>0</v>
      </c>
      <c r="DO129">
        <v>0</v>
      </c>
      <c r="DP129">
        <v>1</v>
      </c>
      <c r="DQ129">
        <v>1</v>
      </c>
      <c r="DU129">
        <v>1013</v>
      </c>
      <c r="DV129" t="s">
        <v>220</v>
      </c>
      <c r="DW129" t="s">
        <v>220</v>
      </c>
      <c r="DX129">
        <v>1</v>
      </c>
      <c r="EE129">
        <v>958035612</v>
      </c>
      <c r="EF129">
        <v>2</v>
      </c>
      <c r="EG129" t="s">
        <v>99</v>
      </c>
      <c r="EH129">
        <v>0</v>
      </c>
      <c r="EJ129">
        <v>1</v>
      </c>
      <c r="EK129">
        <v>18001</v>
      </c>
      <c r="EL129" t="s">
        <v>193</v>
      </c>
      <c r="EM129" t="s">
        <v>194</v>
      </c>
      <c r="EQ129">
        <v>32768</v>
      </c>
      <c r="ER129">
        <v>2453.8000000000002</v>
      </c>
      <c r="ES129">
        <v>2453.8000000000002</v>
      </c>
      <c r="ET129">
        <v>0</v>
      </c>
      <c r="EU129">
        <v>0</v>
      </c>
      <c r="EV129">
        <v>0</v>
      </c>
      <c r="EW129">
        <v>0</v>
      </c>
      <c r="EX129">
        <v>0</v>
      </c>
      <c r="FQ129">
        <v>0</v>
      </c>
      <c r="FR129">
        <f t="shared" si="174"/>
        <v>0</v>
      </c>
      <c r="FS129">
        <v>0</v>
      </c>
      <c r="FX129">
        <v>128</v>
      </c>
      <c r="FY129">
        <v>83</v>
      </c>
      <c r="GD129">
        <v>1</v>
      </c>
      <c r="GF129">
        <v>-1603655374</v>
      </c>
      <c r="GG129">
        <v>2</v>
      </c>
      <c r="GH129">
        <v>1</v>
      </c>
      <c r="GI129">
        <v>2</v>
      </c>
      <c r="GJ129">
        <v>0</v>
      </c>
      <c r="GK129">
        <v>0</v>
      </c>
      <c r="GL129">
        <f t="shared" si="175"/>
        <v>0</v>
      </c>
      <c r="GM129">
        <f t="shared" si="176"/>
        <v>-19090.560000000001</v>
      </c>
      <c r="GN129">
        <f t="shared" si="177"/>
        <v>-19090.560000000001</v>
      </c>
      <c r="GO129">
        <f t="shared" si="178"/>
        <v>0</v>
      </c>
      <c r="GP129">
        <f t="shared" si="179"/>
        <v>0</v>
      </c>
      <c r="GR129">
        <v>0</v>
      </c>
      <c r="GS129">
        <v>3</v>
      </c>
      <c r="GT129">
        <v>0</v>
      </c>
      <c r="GV129">
        <f t="shared" si="180"/>
        <v>0</v>
      </c>
      <c r="GW129">
        <v>1</v>
      </c>
      <c r="GX129">
        <f t="shared" si="181"/>
        <v>0</v>
      </c>
      <c r="HA129">
        <v>0</v>
      </c>
      <c r="HB129">
        <v>0</v>
      </c>
      <c r="HC129">
        <f t="shared" si="182"/>
        <v>0</v>
      </c>
      <c r="IK129">
        <v>0</v>
      </c>
    </row>
    <row r="130" spans="1:245">
      <c r="A130">
        <v>18</v>
      </c>
      <c r="B130">
        <v>1</v>
      </c>
      <c r="C130">
        <v>448</v>
      </c>
      <c r="E130" t="s">
        <v>294</v>
      </c>
      <c r="F130" t="s">
        <v>109</v>
      </c>
      <c r="G130" t="s">
        <v>295</v>
      </c>
      <c r="H130" t="s">
        <v>144</v>
      </c>
      <c r="I130">
        <f>I126*J130</f>
        <v>2</v>
      </c>
      <c r="J130">
        <v>1</v>
      </c>
      <c r="O130">
        <f t="shared" si="149"/>
        <v>189366.66</v>
      </c>
      <c r="P130">
        <f t="shared" si="150"/>
        <v>189366.66</v>
      </c>
      <c r="Q130">
        <f t="shared" si="151"/>
        <v>0</v>
      </c>
      <c r="R130">
        <f t="shared" si="152"/>
        <v>0</v>
      </c>
      <c r="S130">
        <f t="shared" si="153"/>
        <v>0</v>
      </c>
      <c r="T130">
        <f t="shared" si="154"/>
        <v>0</v>
      </c>
      <c r="U130">
        <f t="shared" si="155"/>
        <v>0</v>
      </c>
      <c r="V130">
        <f t="shared" si="156"/>
        <v>0</v>
      </c>
      <c r="W130">
        <f t="shared" si="157"/>
        <v>0</v>
      </c>
      <c r="X130">
        <f t="shared" si="158"/>
        <v>0</v>
      </c>
      <c r="Y130">
        <f t="shared" si="159"/>
        <v>0</v>
      </c>
      <c r="AA130">
        <v>991675999</v>
      </c>
      <c r="AB130">
        <f t="shared" si="160"/>
        <v>94683.33</v>
      </c>
      <c r="AC130">
        <f t="shared" si="183"/>
        <v>94683.33</v>
      </c>
      <c r="AD130">
        <f t="shared" si="184"/>
        <v>0</v>
      </c>
      <c r="AE130">
        <f t="shared" si="185"/>
        <v>0</v>
      </c>
      <c r="AF130">
        <f t="shared" si="185"/>
        <v>0</v>
      </c>
      <c r="AG130">
        <f t="shared" si="161"/>
        <v>0</v>
      </c>
      <c r="AH130">
        <f t="shared" si="186"/>
        <v>0</v>
      </c>
      <c r="AI130">
        <f t="shared" si="186"/>
        <v>0</v>
      </c>
      <c r="AJ130">
        <f t="shared" si="162"/>
        <v>0</v>
      </c>
      <c r="AK130">
        <v>94683.33</v>
      </c>
      <c r="AL130">
        <v>94683.33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128</v>
      </c>
      <c r="AU130">
        <v>83</v>
      </c>
      <c r="AV130">
        <v>1</v>
      </c>
      <c r="AW130">
        <v>1</v>
      </c>
      <c r="AZ130">
        <v>1</v>
      </c>
      <c r="BA130">
        <v>1</v>
      </c>
      <c r="BB130">
        <v>1</v>
      </c>
      <c r="BC130">
        <v>1</v>
      </c>
      <c r="BH130">
        <v>3</v>
      </c>
      <c r="BI130">
        <v>1</v>
      </c>
      <c r="BM130">
        <v>18001</v>
      </c>
      <c r="BN130">
        <v>0</v>
      </c>
      <c r="BP130">
        <v>0</v>
      </c>
      <c r="BQ130">
        <v>2</v>
      </c>
      <c r="BR130">
        <v>0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Z130">
        <v>128</v>
      </c>
      <c r="CA130">
        <v>83</v>
      </c>
      <c r="CE130">
        <v>0</v>
      </c>
      <c r="CF130">
        <v>0</v>
      </c>
      <c r="CG130">
        <v>0</v>
      </c>
      <c r="CM130">
        <v>0</v>
      </c>
      <c r="CO130">
        <v>0</v>
      </c>
      <c r="CP130">
        <f t="shared" si="163"/>
        <v>189366.66</v>
      </c>
      <c r="CQ130">
        <f t="shared" si="164"/>
        <v>94683.33</v>
      </c>
      <c r="CR130">
        <f t="shared" si="165"/>
        <v>0</v>
      </c>
      <c r="CS130">
        <f t="shared" si="166"/>
        <v>0</v>
      </c>
      <c r="CT130">
        <f t="shared" si="167"/>
        <v>0</v>
      </c>
      <c r="CU130">
        <f t="shared" si="168"/>
        <v>0</v>
      </c>
      <c r="CV130">
        <f t="shared" si="169"/>
        <v>0</v>
      </c>
      <c r="CW130">
        <f t="shared" si="170"/>
        <v>0</v>
      </c>
      <c r="CX130">
        <f t="shared" si="171"/>
        <v>0</v>
      </c>
      <c r="CY130">
        <f t="shared" si="172"/>
        <v>0</v>
      </c>
      <c r="CZ130">
        <f t="shared" si="173"/>
        <v>0</v>
      </c>
      <c r="DN130">
        <v>0</v>
      </c>
      <c r="DO130">
        <v>0</v>
      </c>
      <c r="DP130">
        <v>1</v>
      </c>
      <c r="DQ130">
        <v>1</v>
      </c>
      <c r="DU130">
        <v>1010</v>
      </c>
      <c r="DV130" t="s">
        <v>144</v>
      </c>
      <c r="DW130" t="s">
        <v>145</v>
      </c>
      <c r="DX130">
        <v>1</v>
      </c>
      <c r="EE130">
        <v>958035612</v>
      </c>
      <c r="EF130">
        <v>2</v>
      </c>
      <c r="EG130" t="s">
        <v>99</v>
      </c>
      <c r="EH130">
        <v>0</v>
      </c>
      <c r="EJ130">
        <v>1</v>
      </c>
      <c r="EK130">
        <v>18001</v>
      </c>
      <c r="EL130" t="s">
        <v>193</v>
      </c>
      <c r="EM130" t="s">
        <v>194</v>
      </c>
      <c r="EQ130">
        <v>0</v>
      </c>
      <c r="ER130">
        <v>0</v>
      </c>
      <c r="ES130">
        <v>94683.33</v>
      </c>
      <c r="ET130">
        <v>0</v>
      </c>
      <c r="EU130">
        <v>0</v>
      </c>
      <c r="EV130">
        <v>0</v>
      </c>
      <c r="EW130">
        <v>0</v>
      </c>
      <c r="EX130">
        <v>0</v>
      </c>
      <c r="FQ130">
        <v>0</v>
      </c>
      <c r="FR130">
        <f t="shared" si="174"/>
        <v>0</v>
      </c>
      <c r="FS130">
        <v>0</v>
      </c>
      <c r="FX130">
        <v>128</v>
      </c>
      <c r="FY130">
        <v>83</v>
      </c>
      <c r="GA130" t="s">
        <v>296</v>
      </c>
      <c r="GD130">
        <v>1</v>
      </c>
      <c r="GF130">
        <v>-1328431577</v>
      </c>
      <c r="GG130">
        <v>2</v>
      </c>
      <c r="GH130">
        <v>4</v>
      </c>
      <c r="GI130">
        <v>-2</v>
      </c>
      <c r="GJ130">
        <v>0</v>
      </c>
      <c r="GK130">
        <v>0</v>
      </c>
      <c r="GL130">
        <f t="shared" si="175"/>
        <v>0</v>
      </c>
      <c r="GM130">
        <f t="shared" si="176"/>
        <v>189366.66</v>
      </c>
      <c r="GN130">
        <f t="shared" si="177"/>
        <v>189366.66</v>
      </c>
      <c r="GO130">
        <f t="shared" si="178"/>
        <v>0</v>
      </c>
      <c r="GP130">
        <f t="shared" si="179"/>
        <v>0</v>
      </c>
      <c r="GR130">
        <v>0</v>
      </c>
      <c r="GS130">
        <v>2</v>
      </c>
      <c r="GT130">
        <v>0</v>
      </c>
      <c r="GV130">
        <f t="shared" si="180"/>
        <v>0</v>
      </c>
      <c r="GW130">
        <v>1</v>
      </c>
      <c r="GX130">
        <f t="shared" si="181"/>
        <v>0</v>
      </c>
      <c r="HA130">
        <v>0</v>
      </c>
      <c r="HB130">
        <v>0</v>
      </c>
      <c r="HC130">
        <f t="shared" si="182"/>
        <v>0</v>
      </c>
      <c r="HE130" t="s">
        <v>112</v>
      </c>
      <c r="HF130" t="s">
        <v>112</v>
      </c>
      <c r="IK130">
        <v>0</v>
      </c>
    </row>
    <row r="131" spans="1:245">
      <c r="A131">
        <v>18</v>
      </c>
      <c r="B131">
        <v>1</v>
      </c>
      <c r="C131">
        <v>462</v>
      </c>
      <c r="E131" t="s">
        <v>294</v>
      </c>
      <c r="F131" t="s">
        <v>109</v>
      </c>
      <c r="G131" t="s">
        <v>295</v>
      </c>
      <c r="H131" t="s">
        <v>144</v>
      </c>
      <c r="I131">
        <f>I127*J131</f>
        <v>2</v>
      </c>
      <c r="J131">
        <v>1</v>
      </c>
      <c r="O131">
        <f t="shared" si="149"/>
        <v>189366.66</v>
      </c>
      <c r="P131">
        <f t="shared" si="150"/>
        <v>189366.66</v>
      </c>
      <c r="Q131">
        <f t="shared" si="151"/>
        <v>0</v>
      </c>
      <c r="R131">
        <f t="shared" si="152"/>
        <v>0</v>
      </c>
      <c r="S131">
        <f t="shared" si="153"/>
        <v>0</v>
      </c>
      <c r="T131">
        <f t="shared" si="154"/>
        <v>0</v>
      </c>
      <c r="U131">
        <f t="shared" si="155"/>
        <v>0</v>
      </c>
      <c r="V131">
        <f t="shared" si="156"/>
        <v>0</v>
      </c>
      <c r="W131">
        <f t="shared" si="157"/>
        <v>0</v>
      </c>
      <c r="X131">
        <f t="shared" si="158"/>
        <v>0</v>
      </c>
      <c r="Y131">
        <f t="shared" si="159"/>
        <v>0</v>
      </c>
      <c r="AA131">
        <v>991676013</v>
      </c>
      <c r="AB131">
        <f t="shared" si="160"/>
        <v>94683.33</v>
      </c>
      <c r="AC131">
        <f t="shared" si="183"/>
        <v>94683.33</v>
      </c>
      <c r="AD131">
        <f t="shared" si="184"/>
        <v>0</v>
      </c>
      <c r="AE131">
        <f t="shared" si="185"/>
        <v>0</v>
      </c>
      <c r="AF131">
        <f t="shared" si="185"/>
        <v>0</v>
      </c>
      <c r="AG131">
        <f t="shared" si="161"/>
        <v>0</v>
      </c>
      <c r="AH131">
        <f t="shared" si="186"/>
        <v>0</v>
      </c>
      <c r="AI131">
        <f t="shared" si="186"/>
        <v>0</v>
      </c>
      <c r="AJ131">
        <f t="shared" si="162"/>
        <v>0</v>
      </c>
      <c r="AK131">
        <v>94683.33</v>
      </c>
      <c r="AL131">
        <v>94683.33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128</v>
      </c>
      <c r="AU131">
        <v>83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v>1</v>
      </c>
      <c r="BH131">
        <v>3</v>
      </c>
      <c r="BI131">
        <v>1</v>
      </c>
      <c r="BM131">
        <v>18001</v>
      </c>
      <c r="BN131">
        <v>0</v>
      </c>
      <c r="BP131">
        <v>0</v>
      </c>
      <c r="BQ131">
        <v>2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Z131">
        <v>128</v>
      </c>
      <c r="CA131">
        <v>83</v>
      </c>
      <c r="CE131">
        <v>0</v>
      </c>
      <c r="CF131">
        <v>0</v>
      </c>
      <c r="CG131">
        <v>0</v>
      </c>
      <c r="CM131">
        <v>0</v>
      </c>
      <c r="CO131">
        <v>0</v>
      </c>
      <c r="CP131">
        <f t="shared" si="163"/>
        <v>189366.66</v>
      </c>
      <c r="CQ131">
        <f t="shared" si="164"/>
        <v>94683.33</v>
      </c>
      <c r="CR131">
        <f t="shared" si="165"/>
        <v>0</v>
      </c>
      <c r="CS131">
        <f t="shared" si="166"/>
        <v>0</v>
      </c>
      <c r="CT131">
        <f t="shared" si="167"/>
        <v>0</v>
      </c>
      <c r="CU131">
        <f t="shared" si="168"/>
        <v>0</v>
      </c>
      <c r="CV131">
        <f t="shared" si="169"/>
        <v>0</v>
      </c>
      <c r="CW131">
        <f t="shared" si="170"/>
        <v>0</v>
      </c>
      <c r="CX131">
        <f t="shared" si="171"/>
        <v>0</v>
      </c>
      <c r="CY131">
        <f t="shared" si="172"/>
        <v>0</v>
      </c>
      <c r="CZ131">
        <f t="shared" si="173"/>
        <v>0</v>
      </c>
      <c r="DN131">
        <v>0</v>
      </c>
      <c r="DO131">
        <v>0</v>
      </c>
      <c r="DP131">
        <v>1</v>
      </c>
      <c r="DQ131">
        <v>1</v>
      </c>
      <c r="DU131">
        <v>1010</v>
      </c>
      <c r="DV131" t="s">
        <v>144</v>
      </c>
      <c r="DW131" t="s">
        <v>145</v>
      </c>
      <c r="DX131">
        <v>1</v>
      </c>
      <c r="EE131">
        <v>958035612</v>
      </c>
      <c r="EF131">
        <v>2</v>
      </c>
      <c r="EG131" t="s">
        <v>99</v>
      </c>
      <c r="EH131">
        <v>0</v>
      </c>
      <c r="EJ131">
        <v>1</v>
      </c>
      <c r="EK131">
        <v>18001</v>
      </c>
      <c r="EL131" t="s">
        <v>193</v>
      </c>
      <c r="EM131" t="s">
        <v>194</v>
      </c>
      <c r="EQ131">
        <v>0</v>
      </c>
      <c r="ER131">
        <v>94683.33</v>
      </c>
      <c r="ES131">
        <v>94683.33</v>
      </c>
      <c r="ET131">
        <v>0</v>
      </c>
      <c r="EU131">
        <v>0</v>
      </c>
      <c r="EV131">
        <v>0</v>
      </c>
      <c r="EW131">
        <v>0</v>
      </c>
      <c r="EX131">
        <v>0</v>
      </c>
      <c r="EZ131">
        <v>5</v>
      </c>
      <c r="FC131">
        <v>1</v>
      </c>
      <c r="FD131">
        <v>18</v>
      </c>
      <c r="FF131">
        <v>113620</v>
      </c>
      <c r="FQ131">
        <v>0</v>
      </c>
      <c r="FR131">
        <f t="shared" si="174"/>
        <v>0</v>
      </c>
      <c r="FS131">
        <v>0</v>
      </c>
      <c r="FX131">
        <v>128</v>
      </c>
      <c r="FY131">
        <v>83</v>
      </c>
      <c r="GA131" t="s">
        <v>296</v>
      </c>
      <c r="GD131">
        <v>1</v>
      </c>
      <c r="GF131">
        <v>-1328431577</v>
      </c>
      <c r="GG131">
        <v>2</v>
      </c>
      <c r="GH131">
        <v>3</v>
      </c>
      <c r="GI131">
        <v>-2</v>
      </c>
      <c r="GJ131">
        <v>0</v>
      </c>
      <c r="GK131">
        <v>0</v>
      </c>
      <c r="GL131">
        <f t="shared" si="175"/>
        <v>0</v>
      </c>
      <c r="GM131">
        <f t="shared" si="176"/>
        <v>189366.66</v>
      </c>
      <c r="GN131">
        <f t="shared" si="177"/>
        <v>189366.66</v>
      </c>
      <c r="GO131">
        <f t="shared" si="178"/>
        <v>0</v>
      </c>
      <c r="GP131">
        <f t="shared" si="179"/>
        <v>0</v>
      </c>
      <c r="GR131">
        <v>1</v>
      </c>
      <c r="GS131">
        <v>1</v>
      </c>
      <c r="GT131">
        <v>0</v>
      </c>
      <c r="GV131">
        <f t="shared" si="180"/>
        <v>0</v>
      </c>
      <c r="GW131">
        <v>1</v>
      </c>
      <c r="GX131">
        <f t="shared" si="181"/>
        <v>0</v>
      </c>
      <c r="HA131">
        <v>0</v>
      </c>
      <c r="HB131">
        <v>0</v>
      </c>
      <c r="HC131">
        <f t="shared" si="182"/>
        <v>0</v>
      </c>
      <c r="HE131" t="s">
        <v>112</v>
      </c>
      <c r="HF131" t="s">
        <v>112</v>
      </c>
      <c r="IK131">
        <v>0</v>
      </c>
    </row>
    <row r="132" spans="1:245">
      <c r="A132">
        <v>17</v>
      </c>
      <c r="B132">
        <v>1</v>
      </c>
      <c r="C132">
        <f ca="1">ROW(SmtRes!A470)</f>
        <v>470</v>
      </c>
      <c r="D132">
        <f ca="1">ROW(EtalonRes!A466)</f>
        <v>466</v>
      </c>
      <c r="E132" t="s">
        <v>297</v>
      </c>
      <c r="F132" t="s">
        <v>226</v>
      </c>
      <c r="G132" t="s">
        <v>230</v>
      </c>
      <c r="H132" t="s">
        <v>176</v>
      </c>
      <c r="I132">
        <v>1</v>
      </c>
      <c r="J132">
        <v>0</v>
      </c>
      <c r="O132">
        <f t="shared" si="149"/>
        <v>98.55</v>
      </c>
      <c r="P132">
        <f t="shared" si="150"/>
        <v>80.64</v>
      </c>
      <c r="Q132">
        <f t="shared" si="151"/>
        <v>4.58</v>
      </c>
      <c r="R132">
        <f t="shared" si="152"/>
        <v>0</v>
      </c>
      <c r="S132">
        <f t="shared" si="153"/>
        <v>13.33</v>
      </c>
      <c r="T132">
        <f t="shared" si="154"/>
        <v>0</v>
      </c>
      <c r="U132">
        <f t="shared" si="155"/>
        <v>1.47</v>
      </c>
      <c r="V132">
        <f t="shared" si="156"/>
        <v>0</v>
      </c>
      <c r="W132">
        <f t="shared" si="157"/>
        <v>0</v>
      </c>
      <c r="X132">
        <f t="shared" si="158"/>
        <v>17.059999999999999</v>
      </c>
      <c r="Y132">
        <f t="shared" si="159"/>
        <v>11.06</v>
      </c>
      <c r="AA132">
        <v>991675999</v>
      </c>
      <c r="AB132">
        <f t="shared" si="160"/>
        <v>98.55</v>
      </c>
      <c r="AC132">
        <f t="shared" si="183"/>
        <v>80.64</v>
      </c>
      <c r="AD132">
        <f t="shared" si="184"/>
        <v>4.58</v>
      </c>
      <c r="AE132">
        <f t="shared" si="185"/>
        <v>0</v>
      </c>
      <c r="AF132">
        <f t="shared" si="185"/>
        <v>13.33</v>
      </c>
      <c r="AG132">
        <f t="shared" si="161"/>
        <v>0</v>
      </c>
      <c r="AH132">
        <f t="shared" si="186"/>
        <v>1.47</v>
      </c>
      <c r="AI132">
        <f t="shared" si="186"/>
        <v>0</v>
      </c>
      <c r="AJ132">
        <f t="shared" si="162"/>
        <v>0</v>
      </c>
      <c r="AK132">
        <v>98.55</v>
      </c>
      <c r="AL132">
        <v>80.64</v>
      </c>
      <c r="AM132">
        <v>4.58</v>
      </c>
      <c r="AN132">
        <v>0</v>
      </c>
      <c r="AO132">
        <v>13.33</v>
      </c>
      <c r="AP132">
        <v>0</v>
      </c>
      <c r="AQ132">
        <v>1.47</v>
      </c>
      <c r="AR132">
        <v>0</v>
      </c>
      <c r="AS132">
        <v>0</v>
      </c>
      <c r="AT132">
        <v>128</v>
      </c>
      <c r="AU132">
        <v>83</v>
      </c>
      <c r="AV132">
        <v>1</v>
      </c>
      <c r="AW132">
        <v>1</v>
      </c>
      <c r="AZ132">
        <v>1</v>
      </c>
      <c r="BA132">
        <v>1</v>
      </c>
      <c r="BB132">
        <v>1</v>
      </c>
      <c r="BC132">
        <v>1</v>
      </c>
      <c r="BH132">
        <v>0</v>
      </c>
      <c r="BI132">
        <v>1</v>
      </c>
      <c r="BJ132" t="s">
        <v>228</v>
      </c>
      <c r="BM132">
        <v>16001</v>
      </c>
      <c r="BN132">
        <v>0</v>
      </c>
      <c r="BP132">
        <v>0</v>
      </c>
      <c r="BQ132">
        <v>2</v>
      </c>
      <c r="BR132">
        <v>0</v>
      </c>
      <c r="BS132">
        <v>1</v>
      </c>
      <c r="BT132">
        <v>1</v>
      </c>
      <c r="BU132">
        <v>1</v>
      </c>
      <c r="BV132">
        <v>1</v>
      </c>
      <c r="BW132">
        <v>1</v>
      </c>
      <c r="BX132">
        <v>1</v>
      </c>
      <c r="BZ132">
        <v>128</v>
      </c>
      <c r="CA132">
        <v>83</v>
      </c>
      <c r="CE132">
        <v>0</v>
      </c>
      <c r="CF132">
        <v>0</v>
      </c>
      <c r="CG132">
        <v>0</v>
      </c>
      <c r="CM132">
        <v>0</v>
      </c>
      <c r="CO132">
        <v>0</v>
      </c>
      <c r="CP132">
        <f t="shared" si="163"/>
        <v>98.55</v>
      </c>
      <c r="CQ132">
        <f t="shared" si="164"/>
        <v>80.64</v>
      </c>
      <c r="CR132">
        <f t="shared" si="165"/>
        <v>4.58</v>
      </c>
      <c r="CS132">
        <f t="shared" si="166"/>
        <v>0</v>
      </c>
      <c r="CT132">
        <f t="shared" si="167"/>
        <v>13.33</v>
      </c>
      <c r="CU132">
        <f t="shared" si="168"/>
        <v>0</v>
      </c>
      <c r="CV132">
        <f t="shared" si="169"/>
        <v>1.47</v>
      </c>
      <c r="CW132">
        <f t="shared" si="170"/>
        <v>0</v>
      </c>
      <c r="CX132">
        <f t="shared" si="171"/>
        <v>0</v>
      </c>
      <c r="CY132">
        <f t="shared" si="172"/>
        <v>17.0624</v>
      </c>
      <c r="CZ132">
        <f t="shared" si="173"/>
        <v>11.0639</v>
      </c>
      <c r="DN132">
        <v>0</v>
      </c>
      <c r="DO132">
        <v>0</v>
      </c>
      <c r="DP132">
        <v>1</v>
      </c>
      <c r="DQ132">
        <v>1</v>
      </c>
      <c r="DU132">
        <v>1013</v>
      </c>
      <c r="DV132" t="s">
        <v>176</v>
      </c>
      <c r="DW132" t="s">
        <v>176</v>
      </c>
      <c r="DX132">
        <v>1</v>
      </c>
      <c r="EE132">
        <v>958035609</v>
      </c>
      <c r="EF132">
        <v>2</v>
      </c>
      <c r="EG132" t="s">
        <v>99</v>
      </c>
      <c r="EH132">
        <v>0</v>
      </c>
      <c r="EJ132">
        <v>1</v>
      </c>
      <c r="EK132">
        <v>16001</v>
      </c>
      <c r="EL132" t="s">
        <v>100</v>
      </c>
      <c r="EM132" t="s">
        <v>101</v>
      </c>
      <c r="EQ132">
        <v>0</v>
      </c>
      <c r="ER132">
        <v>98.55</v>
      </c>
      <c r="ES132">
        <v>80.64</v>
      </c>
      <c r="ET132">
        <v>4.58</v>
      </c>
      <c r="EU132">
        <v>0</v>
      </c>
      <c r="EV132">
        <v>13.33</v>
      </c>
      <c r="EW132">
        <v>1.47</v>
      </c>
      <c r="EX132">
        <v>0</v>
      </c>
      <c r="EY132">
        <v>0</v>
      </c>
      <c r="FQ132">
        <v>0</v>
      </c>
      <c r="FR132">
        <f t="shared" si="174"/>
        <v>0</v>
      </c>
      <c r="FS132">
        <v>0</v>
      </c>
      <c r="FX132">
        <v>128</v>
      </c>
      <c r="FY132">
        <v>83</v>
      </c>
      <c r="GD132">
        <v>1</v>
      </c>
      <c r="GF132">
        <v>-1825517099</v>
      </c>
      <c r="GG132">
        <v>2</v>
      </c>
      <c r="GH132">
        <v>1</v>
      </c>
      <c r="GI132">
        <v>-2</v>
      </c>
      <c r="GJ132">
        <v>0</v>
      </c>
      <c r="GK132">
        <v>0</v>
      </c>
      <c r="GL132">
        <f t="shared" si="175"/>
        <v>0</v>
      </c>
      <c r="GM132">
        <f t="shared" si="176"/>
        <v>126.67</v>
      </c>
      <c r="GN132">
        <f t="shared" si="177"/>
        <v>126.67</v>
      </c>
      <c r="GO132">
        <f t="shared" si="178"/>
        <v>0</v>
      </c>
      <c r="GP132">
        <f t="shared" si="179"/>
        <v>0</v>
      </c>
      <c r="GR132">
        <v>0</v>
      </c>
      <c r="GS132">
        <v>3</v>
      </c>
      <c r="GT132">
        <v>0</v>
      </c>
      <c r="GV132">
        <f t="shared" si="180"/>
        <v>0</v>
      </c>
      <c r="GW132">
        <v>1</v>
      </c>
      <c r="GX132">
        <f t="shared" si="181"/>
        <v>0</v>
      </c>
      <c r="HA132">
        <v>0</v>
      </c>
      <c r="HB132">
        <v>0</v>
      </c>
      <c r="HC132">
        <f t="shared" si="182"/>
        <v>0</v>
      </c>
      <c r="IK132">
        <v>0</v>
      </c>
    </row>
    <row r="133" spans="1:245">
      <c r="A133">
        <v>17</v>
      </c>
      <c r="B133">
        <v>1</v>
      </c>
      <c r="C133">
        <f ca="1">ROW(SmtRes!A478)</f>
        <v>478</v>
      </c>
      <c r="D133">
        <f ca="1">ROW(EtalonRes!A474)</f>
        <v>474</v>
      </c>
      <c r="E133" t="s">
        <v>297</v>
      </c>
      <c r="F133" t="s">
        <v>226</v>
      </c>
      <c r="G133" t="s">
        <v>230</v>
      </c>
      <c r="H133" t="s">
        <v>176</v>
      </c>
      <c r="I133">
        <v>1</v>
      </c>
      <c r="J133">
        <v>0</v>
      </c>
      <c r="O133">
        <f t="shared" si="149"/>
        <v>994.06</v>
      </c>
      <c r="P133">
        <f t="shared" si="150"/>
        <v>506.42</v>
      </c>
      <c r="Q133">
        <f t="shared" si="151"/>
        <v>39.75</v>
      </c>
      <c r="R133">
        <f t="shared" si="152"/>
        <v>0</v>
      </c>
      <c r="S133">
        <f t="shared" si="153"/>
        <v>447.89</v>
      </c>
      <c r="T133">
        <f t="shared" si="154"/>
        <v>0</v>
      </c>
      <c r="U133">
        <f t="shared" si="155"/>
        <v>1.47</v>
      </c>
      <c r="V133">
        <f t="shared" si="156"/>
        <v>0</v>
      </c>
      <c r="W133">
        <f t="shared" si="157"/>
        <v>0</v>
      </c>
      <c r="X133">
        <f t="shared" si="158"/>
        <v>573.29999999999995</v>
      </c>
      <c r="Y133">
        <f t="shared" si="159"/>
        <v>371.75</v>
      </c>
      <c r="AA133">
        <v>991676013</v>
      </c>
      <c r="AB133">
        <f t="shared" si="160"/>
        <v>98.55</v>
      </c>
      <c r="AC133">
        <f t="shared" si="183"/>
        <v>80.64</v>
      </c>
      <c r="AD133">
        <f t="shared" si="184"/>
        <v>4.58</v>
      </c>
      <c r="AE133">
        <f t="shared" si="185"/>
        <v>0</v>
      </c>
      <c r="AF133">
        <f t="shared" si="185"/>
        <v>13.33</v>
      </c>
      <c r="AG133">
        <f t="shared" si="161"/>
        <v>0</v>
      </c>
      <c r="AH133">
        <f t="shared" si="186"/>
        <v>1.47</v>
      </c>
      <c r="AI133">
        <f t="shared" si="186"/>
        <v>0</v>
      </c>
      <c r="AJ133">
        <f t="shared" si="162"/>
        <v>0</v>
      </c>
      <c r="AK133">
        <v>98.55</v>
      </c>
      <c r="AL133">
        <v>80.64</v>
      </c>
      <c r="AM133">
        <v>4.58</v>
      </c>
      <c r="AN133">
        <v>0</v>
      </c>
      <c r="AO133">
        <v>13.33</v>
      </c>
      <c r="AP133">
        <v>0</v>
      </c>
      <c r="AQ133">
        <v>1.47</v>
      </c>
      <c r="AR133">
        <v>0</v>
      </c>
      <c r="AS133">
        <v>0</v>
      </c>
      <c r="AT133">
        <v>128</v>
      </c>
      <c r="AU133">
        <v>83</v>
      </c>
      <c r="AV133">
        <v>1</v>
      </c>
      <c r="AW133">
        <v>1</v>
      </c>
      <c r="AZ133">
        <v>1</v>
      </c>
      <c r="BA133">
        <v>33.6</v>
      </c>
      <c r="BB133">
        <v>8.68</v>
      </c>
      <c r="BC133">
        <v>6.28</v>
      </c>
      <c r="BH133">
        <v>0</v>
      </c>
      <c r="BI133">
        <v>1</v>
      </c>
      <c r="BJ133" t="s">
        <v>228</v>
      </c>
      <c r="BM133">
        <v>16001</v>
      </c>
      <c r="BN133">
        <v>0</v>
      </c>
      <c r="BO133" t="s">
        <v>226</v>
      </c>
      <c r="BP133">
        <v>1</v>
      </c>
      <c r="BQ133">
        <v>2</v>
      </c>
      <c r="BR133">
        <v>0</v>
      </c>
      <c r="BS133">
        <v>33.6</v>
      </c>
      <c r="BT133">
        <v>1</v>
      </c>
      <c r="BU133">
        <v>1</v>
      </c>
      <c r="BV133">
        <v>1</v>
      </c>
      <c r="BW133">
        <v>1</v>
      </c>
      <c r="BX133">
        <v>1</v>
      </c>
      <c r="BZ133">
        <v>128</v>
      </c>
      <c r="CA133">
        <v>83</v>
      </c>
      <c r="CE133">
        <v>0</v>
      </c>
      <c r="CF133">
        <v>0</v>
      </c>
      <c r="CG133">
        <v>0</v>
      </c>
      <c r="CM133">
        <v>0</v>
      </c>
      <c r="CO133">
        <v>0</v>
      </c>
      <c r="CP133">
        <f t="shared" si="163"/>
        <v>994.06000000000006</v>
      </c>
      <c r="CQ133">
        <f t="shared" si="164"/>
        <v>506.41920000000005</v>
      </c>
      <c r="CR133">
        <f t="shared" si="165"/>
        <v>39.754399999999997</v>
      </c>
      <c r="CS133">
        <f t="shared" si="166"/>
        <v>0</v>
      </c>
      <c r="CT133">
        <f t="shared" si="167"/>
        <v>447.88800000000003</v>
      </c>
      <c r="CU133">
        <f t="shared" si="168"/>
        <v>0</v>
      </c>
      <c r="CV133">
        <f t="shared" si="169"/>
        <v>1.47</v>
      </c>
      <c r="CW133">
        <f t="shared" si="170"/>
        <v>0</v>
      </c>
      <c r="CX133">
        <f t="shared" si="171"/>
        <v>0</v>
      </c>
      <c r="CY133">
        <f t="shared" si="172"/>
        <v>573.29919999999993</v>
      </c>
      <c r="CZ133">
        <f t="shared" si="173"/>
        <v>371.74869999999993</v>
      </c>
      <c r="DN133">
        <v>0</v>
      </c>
      <c r="DO133">
        <v>0</v>
      </c>
      <c r="DP133">
        <v>1</v>
      </c>
      <c r="DQ133">
        <v>1</v>
      </c>
      <c r="DU133">
        <v>1013</v>
      </c>
      <c r="DV133" t="s">
        <v>176</v>
      </c>
      <c r="DW133" t="s">
        <v>176</v>
      </c>
      <c r="DX133">
        <v>1</v>
      </c>
      <c r="EE133">
        <v>958035609</v>
      </c>
      <c r="EF133">
        <v>2</v>
      </c>
      <c r="EG133" t="s">
        <v>99</v>
      </c>
      <c r="EH133">
        <v>0</v>
      </c>
      <c r="EJ133">
        <v>1</v>
      </c>
      <c r="EK133">
        <v>16001</v>
      </c>
      <c r="EL133" t="s">
        <v>100</v>
      </c>
      <c r="EM133" t="s">
        <v>101</v>
      </c>
      <c r="EQ133">
        <v>0</v>
      </c>
      <c r="ER133">
        <v>98.55</v>
      </c>
      <c r="ES133">
        <v>80.64</v>
      </c>
      <c r="ET133">
        <v>4.58</v>
      </c>
      <c r="EU133">
        <v>0</v>
      </c>
      <c r="EV133">
        <v>13.33</v>
      </c>
      <c r="EW133">
        <v>1.47</v>
      </c>
      <c r="EX133">
        <v>0</v>
      </c>
      <c r="EY133">
        <v>0</v>
      </c>
      <c r="FQ133">
        <v>0</v>
      </c>
      <c r="FR133">
        <f t="shared" si="174"/>
        <v>0</v>
      </c>
      <c r="FS133">
        <v>0</v>
      </c>
      <c r="FX133">
        <v>128</v>
      </c>
      <c r="FY133">
        <v>83</v>
      </c>
      <c r="GD133">
        <v>1</v>
      </c>
      <c r="GF133">
        <v>-1825517099</v>
      </c>
      <c r="GG133">
        <v>2</v>
      </c>
      <c r="GH133">
        <v>1</v>
      </c>
      <c r="GI133">
        <v>2</v>
      </c>
      <c r="GJ133">
        <v>0</v>
      </c>
      <c r="GK133">
        <v>0</v>
      </c>
      <c r="GL133">
        <f t="shared" si="175"/>
        <v>0</v>
      </c>
      <c r="GM133">
        <f t="shared" si="176"/>
        <v>1939.11</v>
      </c>
      <c r="GN133">
        <f t="shared" si="177"/>
        <v>1939.11</v>
      </c>
      <c r="GO133">
        <f t="shared" si="178"/>
        <v>0</v>
      </c>
      <c r="GP133">
        <f t="shared" si="179"/>
        <v>0</v>
      </c>
      <c r="GR133">
        <v>0</v>
      </c>
      <c r="GS133">
        <v>3</v>
      </c>
      <c r="GT133">
        <v>0</v>
      </c>
      <c r="GV133">
        <f t="shared" si="180"/>
        <v>0</v>
      </c>
      <c r="GW133">
        <v>1</v>
      </c>
      <c r="GX133">
        <f t="shared" si="181"/>
        <v>0</v>
      </c>
      <c r="HA133">
        <v>0</v>
      </c>
      <c r="HB133">
        <v>0</v>
      </c>
      <c r="HC133">
        <f t="shared" si="182"/>
        <v>0</v>
      </c>
      <c r="IK133">
        <v>0</v>
      </c>
    </row>
    <row r="134" spans="1:245">
      <c r="A134">
        <v>18</v>
      </c>
      <c r="B134">
        <v>1</v>
      </c>
      <c r="C134">
        <v>470</v>
      </c>
      <c r="E134" t="s">
        <v>298</v>
      </c>
      <c r="F134" t="s">
        <v>109</v>
      </c>
      <c r="G134" t="s">
        <v>299</v>
      </c>
      <c r="H134" t="s">
        <v>144</v>
      </c>
      <c r="I134">
        <f>I132*J134</f>
        <v>1</v>
      </c>
      <c r="J134">
        <v>1</v>
      </c>
      <c r="O134">
        <f t="shared" si="149"/>
        <v>4992.5</v>
      </c>
      <c r="P134">
        <f t="shared" si="150"/>
        <v>4992.5</v>
      </c>
      <c r="Q134">
        <f t="shared" si="151"/>
        <v>0</v>
      </c>
      <c r="R134">
        <f t="shared" si="152"/>
        <v>0</v>
      </c>
      <c r="S134">
        <f t="shared" si="153"/>
        <v>0</v>
      </c>
      <c r="T134">
        <f t="shared" si="154"/>
        <v>0</v>
      </c>
      <c r="U134">
        <f t="shared" si="155"/>
        <v>0</v>
      </c>
      <c r="V134">
        <f t="shared" si="156"/>
        <v>0</v>
      </c>
      <c r="W134">
        <f t="shared" si="157"/>
        <v>0</v>
      </c>
      <c r="X134">
        <f t="shared" si="158"/>
        <v>0</v>
      </c>
      <c r="Y134">
        <f t="shared" si="159"/>
        <v>0</v>
      </c>
      <c r="AA134">
        <v>991675999</v>
      </c>
      <c r="AB134">
        <f t="shared" si="160"/>
        <v>4992.5</v>
      </c>
      <c r="AC134">
        <f t="shared" si="183"/>
        <v>4992.5</v>
      </c>
      <c r="AD134">
        <f t="shared" si="184"/>
        <v>0</v>
      </c>
      <c r="AE134">
        <f t="shared" si="185"/>
        <v>0</v>
      </c>
      <c r="AF134">
        <f t="shared" si="185"/>
        <v>0</v>
      </c>
      <c r="AG134">
        <f t="shared" si="161"/>
        <v>0</v>
      </c>
      <c r="AH134">
        <f t="shared" si="186"/>
        <v>0</v>
      </c>
      <c r="AI134">
        <f t="shared" si="186"/>
        <v>0</v>
      </c>
      <c r="AJ134">
        <f t="shared" si="162"/>
        <v>0</v>
      </c>
      <c r="AK134">
        <v>4992.5</v>
      </c>
      <c r="AL134">
        <v>4992.5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128</v>
      </c>
      <c r="AU134">
        <v>83</v>
      </c>
      <c r="AV134">
        <v>1</v>
      </c>
      <c r="AW134">
        <v>1</v>
      </c>
      <c r="AZ134">
        <v>1</v>
      </c>
      <c r="BA134">
        <v>1</v>
      </c>
      <c r="BB134">
        <v>1</v>
      </c>
      <c r="BC134">
        <v>1</v>
      </c>
      <c r="BH134">
        <v>3</v>
      </c>
      <c r="BI134">
        <v>1</v>
      </c>
      <c r="BM134">
        <v>16001</v>
      </c>
      <c r="BN134">
        <v>0</v>
      </c>
      <c r="BP134">
        <v>0</v>
      </c>
      <c r="BQ134">
        <v>2</v>
      </c>
      <c r="BR134">
        <v>0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Z134">
        <v>128</v>
      </c>
      <c r="CA134">
        <v>83</v>
      </c>
      <c r="CE134">
        <v>0</v>
      </c>
      <c r="CF134">
        <v>0</v>
      </c>
      <c r="CG134">
        <v>0</v>
      </c>
      <c r="CM134">
        <v>0</v>
      </c>
      <c r="CO134">
        <v>0</v>
      </c>
      <c r="CP134">
        <f t="shared" si="163"/>
        <v>4992.5</v>
      </c>
      <c r="CQ134">
        <f t="shared" si="164"/>
        <v>4992.5</v>
      </c>
      <c r="CR134">
        <f t="shared" si="165"/>
        <v>0</v>
      </c>
      <c r="CS134">
        <f t="shared" si="166"/>
        <v>0</v>
      </c>
      <c r="CT134">
        <f t="shared" si="167"/>
        <v>0</v>
      </c>
      <c r="CU134">
        <f t="shared" si="168"/>
        <v>0</v>
      </c>
      <c r="CV134">
        <f t="shared" si="169"/>
        <v>0</v>
      </c>
      <c r="CW134">
        <f t="shared" si="170"/>
        <v>0</v>
      </c>
      <c r="CX134">
        <f t="shared" si="171"/>
        <v>0</v>
      </c>
      <c r="CY134">
        <f t="shared" si="172"/>
        <v>0</v>
      </c>
      <c r="CZ134">
        <f t="shared" si="173"/>
        <v>0</v>
      </c>
      <c r="DN134">
        <v>0</v>
      </c>
      <c r="DO134">
        <v>0</v>
      </c>
      <c r="DP134">
        <v>1</v>
      </c>
      <c r="DQ134">
        <v>1</v>
      </c>
      <c r="DU134">
        <v>1010</v>
      </c>
      <c r="DV134" t="s">
        <v>144</v>
      </c>
      <c r="DW134" t="s">
        <v>145</v>
      </c>
      <c r="DX134">
        <v>1</v>
      </c>
      <c r="EE134">
        <v>958035609</v>
      </c>
      <c r="EF134">
        <v>2</v>
      </c>
      <c r="EG134" t="s">
        <v>99</v>
      </c>
      <c r="EH134">
        <v>0</v>
      </c>
      <c r="EJ134">
        <v>1</v>
      </c>
      <c r="EK134">
        <v>16001</v>
      </c>
      <c r="EL134" t="s">
        <v>100</v>
      </c>
      <c r="EM134" t="s">
        <v>101</v>
      </c>
      <c r="EQ134">
        <v>0</v>
      </c>
      <c r="ER134">
        <v>0</v>
      </c>
      <c r="ES134">
        <v>4992.5</v>
      </c>
      <c r="ET134">
        <v>0</v>
      </c>
      <c r="EU134">
        <v>0</v>
      </c>
      <c r="EV134">
        <v>0</v>
      </c>
      <c r="EW134">
        <v>0</v>
      </c>
      <c r="EX134">
        <v>0</v>
      </c>
      <c r="FQ134">
        <v>0</v>
      </c>
      <c r="FR134">
        <f t="shared" si="174"/>
        <v>0</v>
      </c>
      <c r="FS134">
        <v>0</v>
      </c>
      <c r="FX134">
        <v>128</v>
      </c>
      <c r="FY134">
        <v>83</v>
      </c>
      <c r="GA134" t="s">
        <v>300</v>
      </c>
      <c r="GD134">
        <v>1</v>
      </c>
      <c r="GF134">
        <v>-543447575</v>
      </c>
      <c r="GG134">
        <v>2</v>
      </c>
      <c r="GH134">
        <v>4</v>
      </c>
      <c r="GI134">
        <v>-2</v>
      </c>
      <c r="GJ134">
        <v>0</v>
      </c>
      <c r="GK134">
        <v>0</v>
      </c>
      <c r="GL134">
        <f t="shared" si="175"/>
        <v>0</v>
      </c>
      <c r="GM134">
        <f t="shared" si="176"/>
        <v>4992.5</v>
      </c>
      <c r="GN134">
        <f t="shared" si="177"/>
        <v>4992.5</v>
      </c>
      <c r="GO134">
        <f t="shared" si="178"/>
        <v>0</v>
      </c>
      <c r="GP134">
        <f t="shared" si="179"/>
        <v>0</v>
      </c>
      <c r="GR134">
        <v>0</v>
      </c>
      <c r="GS134">
        <v>2</v>
      </c>
      <c r="GT134">
        <v>0</v>
      </c>
      <c r="GV134">
        <f t="shared" si="180"/>
        <v>0</v>
      </c>
      <c r="GW134">
        <v>1</v>
      </c>
      <c r="GX134">
        <f t="shared" si="181"/>
        <v>0</v>
      </c>
      <c r="HA134">
        <v>0</v>
      </c>
      <c r="HB134">
        <v>0</v>
      </c>
      <c r="HC134">
        <f t="shared" si="182"/>
        <v>0</v>
      </c>
      <c r="HE134" t="s">
        <v>112</v>
      </c>
      <c r="HF134" t="s">
        <v>112</v>
      </c>
      <c r="IK134">
        <v>0</v>
      </c>
    </row>
    <row r="135" spans="1:245">
      <c r="A135">
        <v>18</v>
      </c>
      <c r="B135">
        <v>1</v>
      </c>
      <c r="C135">
        <v>478</v>
      </c>
      <c r="E135" t="s">
        <v>298</v>
      </c>
      <c r="F135" t="s">
        <v>109</v>
      </c>
      <c r="G135" t="s">
        <v>299</v>
      </c>
      <c r="H135" t="s">
        <v>144</v>
      </c>
      <c r="I135">
        <f>I133*J135</f>
        <v>1</v>
      </c>
      <c r="J135">
        <v>1</v>
      </c>
      <c r="O135">
        <f t="shared" si="149"/>
        <v>4992.5</v>
      </c>
      <c r="P135">
        <f t="shared" si="150"/>
        <v>4992.5</v>
      </c>
      <c r="Q135">
        <f t="shared" si="151"/>
        <v>0</v>
      </c>
      <c r="R135">
        <f t="shared" si="152"/>
        <v>0</v>
      </c>
      <c r="S135">
        <f t="shared" si="153"/>
        <v>0</v>
      </c>
      <c r="T135">
        <f t="shared" si="154"/>
        <v>0</v>
      </c>
      <c r="U135">
        <f t="shared" si="155"/>
        <v>0</v>
      </c>
      <c r="V135">
        <f t="shared" si="156"/>
        <v>0</v>
      </c>
      <c r="W135">
        <f t="shared" si="157"/>
        <v>0</v>
      </c>
      <c r="X135">
        <f t="shared" si="158"/>
        <v>0</v>
      </c>
      <c r="Y135">
        <f t="shared" si="159"/>
        <v>0</v>
      </c>
      <c r="AA135">
        <v>991676013</v>
      </c>
      <c r="AB135">
        <f t="shared" si="160"/>
        <v>4992.5</v>
      </c>
      <c r="AC135">
        <f t="shared" si="183"/>
        <v>4992.5</v>
      </c>
      <c r="AD135">
        <f t="shared" si="184"/>
        <v>0</v>
      </c>
      <c r="AE135">
        <f t="shared" si="185"/>
        <v>0</v>
      </c>
      <c r="AF135">
        <f t="shared" si="185"/>
        <v>0</v>
      </c>
      <c r="AG135">
        <f t="shared" si="161"/>
        <v>0</v>
      </c>
      <c r="AH135">
        <f t="shared" si="186"/>
        <v>0</v>
      </c>
      <c r="AI135">
        <f t="shared" si="186"/>
        <v>0</v>
      </c>
      <c r="AJ135">
        <f t="shared" si="162"/>
        <v>0</v>
      </c>
      <c r="AK135">
        <v>4992.5</v>
      </c>
      <c r="AL135">
        <v>4992.5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128</v>
      </c>
      <c r="AU135">
        <v>83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1</v>
      </c>
      <c r="BH135">
        <v>3</v>
      </c>
      <c r="BI135">
        <v>1</v>
      </c>
      <c r="BM135">
        <v>16001</v>
      </c>
      <c r="BN135">
        <v>0</v>
      </c>
      <c r="BP135">
        <v>0</v>
      </c>
      <c r="BQ135">
        <v>2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Z135">
        <v>128</v>
      </c>
      <c r="CA135">
        <v>83</v>
      </c>
      <c r="CE135">
        <v>0</v>
      </c>
      <c r="CF135">
        <v>0</v>
      </c>
      <c r="CG135">
        <v>0</v>
      </c>
      <c r="CM135">
        <v>0</v>
      </c>
      <c r="CO135">
        <v>0</v>
      </c>
      <c r="CP135">
        <f t="shared" si="163"/>
        <v>4992.5</v>
      </c>
      <c r="CQ135">
        <f t="shared" si="164"/>
        <v>4992.5</v>
      </c>
      <c r="CR135">
        <f t="shared" si="165"/>
        <v>0</v>
      </c>
      <c r="CS135">
        <f t="shared" si="166"/>
        <v>0</v>
      </c>
      <c r="CT135">
        <f t="shared" si="167"/>
        <v>0</v>
      </c>
      <c r="CU135">
        <f t="shared" si="168"/>
        <v>0</v>
      </c>
      <c r="CV135">
        <f t="shared" si="169"/>
        <v>0</v>
      </c>
      <c r="CW135">
        <f t="shared" si="170"/>
        <v>0</v>
      </c>
      <c r="CX135">
        <f t="shared" si="171"/>
        <v>0</v>
      </c>
      <c r="CY135">
        <f t="shared" si="172"/>
        <v>0</v>
      </c>
      <c r="CZ135">
        <f t="shared" si="173"/>
        <v>0</v>
      </c>
      <c r="DN135">
        <v>0</v>
      </c>
      <c r="DO135">
        <v>0</v>
      </c>
      <c r="DP135">
        <v>1</v>
      </c>
      <c r="DQ135">
        <v>1</v>
      </c>
      <c r="DU135">
        <v>1010</v>
      </c>
      <c r="DV135" t="s">
        <v>144</v>
      </c>
      <c r="DW135" t="s">
        <v>145</v>
      </c>
      <c r="DX135">
        <v>1</v>
      </c>
      <c r="EE135">
        <v>958035609</v>
      </c>
      <c r="EF135">
        <v>2</v>
      </c>
      <c r="EG135" t="s">
        <v>99</v>
      </c>
      <c r="EH135">
        <v>0</v>
      </c>
      <c r="EJ135">
        <v>1</v>
      </c>
      <c r="EK135">
        <v>16001</v>
      </c>
      <c r="EL135" t="s">
        <v>100</v>
      </c>
      <c r="EM135" t="s">
        <v>101</v>
      </c>
      <c r="EQ135">
        <v>0</v>
      </c>
      <c r="ER135">
        <v>4992.5</v>
      </c>
      <c r="ES135">
        <v>4992.5</v>
      </c>
      <c r="ET135">
        <v>0</v>
      </c>
      <c r="EU135">
        <v>0</v>
      </c>
      <c r="EV135">
        <v>0</v>
      </c>
      <c r="EW135">
        <v>0</v>
      </c>
      <c r="EX135">
        <v>0</v>
      </c>
      <c r="EZ135">
        <v>5</v>
      </c>
      <c r="FC135">
        <v>1</v>
      </c>
      <c r="FD135">
        <v>18</v>
      </c>
      <c r="FF135">
        <v>5991</v>
      </c>
      <c r="FQ135">
        <v>0</v>
      </c>
      <c r="FR135">
        <f t="shared" si="174"/>
        <v>0</v>
      </c>
      <c r="FS135">
        <v>0</v>
      </c>
      <c r="FX135">
        <v>128</v>
      </c>
      <c r="FY135">
        <v>83</v>
      </c>
      <c r="GA135" t="s">
        <v>300</v>
      </c>
      <c r="GD135">
        <v>1</v>
      </c>
      <c r="GF135">
        <v>-543447575</v>
      </c>
      <c r="GG135">
        <v>2</v>
      </c>
      <c r="GH135">
        <v>3</v>
      </c>
      <c r="GI135">
        <v>-2</v>
      </c>
      <c r="GJ135">
        <v>0</v>
      </c>
      <c r="GK135">
        <v>0</v>
      </c>
      <c r="GL135">
        <f t="shared" si="175"/>
        <v>0</v>
      </c>
      <c r="GM135">
        <f t="shared" si="176"/>
        <v>4992.5</v>
      </c>
      <c r="GN135">
        <f t="shared" si="177"/>
        <v>4992.5</v>
      </c>
      <c r="GO135">
        <f t="shared" si="178"/>
        <v>0</v>
      </c>
      <c r="GP135">
        <f t="shared" si="179"/>
        <v>0</v>
      </c>
      <c r="GR135">
        <v>1</v>
      </c>
      <c r="GS135">
        <v>1</v>
      </c>
      <c r="GT135">
        <v>0</v>
      </c>
      <c r="GV135">
        <f t="shared" si="180"/>
        <v>0</v>
      </c>
      <c r="GW135">
        <v>1</v>
      </c>
      <c r="GX135">
        <f t="shared" si="181"/>
        <v>0</v>
      </c>
      <c r="HA135">
        <v>0</v>
      </c>
      <c r="HB135">
        <v>0</v>
      </c>
      <c r="HC135">
        <f t="shared" si="182"/>
        <v>0</v>
      </c>
      <c r="HE135" t="s">
        <v>112</v>
      </c>
      <c r="HF135" t="s">
        <v>112</v>
      </c>
      <c r="IK135">
        <v>0</v>
      </c>
    </row>
    <row r="136" spans="1:245">
      <c r="A136">
        <v>17</v>
      </c>
      <c r="B136">
        <v>1</v>
      </c>
      <c r="C136">
        <f ca="1">ROW(SmtRes!A483)</f>
        <v>483</v>
      </c>
      <c r="D136">
        <f ca="1">ROW(EtalonRes!A479)</f>
        <v>479</v>
      </c>
      <c r="E136" t="s">
        <v>301</v>
      </c>
      <c r="F136" t="s">
        <v>302</v>
      </c>
      <c r="G136" t="s">
        <v>303</v>
      </c>
      <c r="H136" t="s">
        <v>176</v>
      </c>
      <c r="I136">
        <v>1</v>
      </c>
      <c r="J136">
        <v>0</v>
      </c>
      <c r="O136">
        <f t="shared" si="149"/>
        <v>22.04</v>
      </c>
      <c r="P136">
        <f t="shared" si="150"/>
        <v>0</v>
      </c>
      <c r="Q136">
        <f t="shared" si="151"/>
        <v>0.87</v>
      </c>
      <c r="R136">
        <f t="shared" si="152"/>
        <v>0</v>
      </c>
      <c r="S136">
        <f t="shared" si="153"/>
        <v>21.17</v>
      </c>
      <c r="T136">
        <f t="shared" si="154"/>
        <v>0</v>
      </c>
      <c r="U136">
        <f t="shared" si="155"/>
        <v>2.2000000000000002</v>
      </c>
      <c r="V136">
        <f t="shared" si="156"/>
        <v>0</v>
      </c>
      <c r="W136">
        <f t="shared" si="157"/>
        <v>0</v>
      </c>
      <c r="X136">
        <f t="shared" si="158"/>
        <v>16.940000000000001</v>
      </c>
      <c r="Y136">
        <f t="shared" si="159"/>
        <v>12.7</v>
      </c>
      <c r="AA136">
        <v>991675999</v>
      </c>
      <c r="AB136">
        <f t="shared" si="160"/>
        <v>22.035</v>
      </c>
      <c r="AC136">
        <f>ROUND(((ES136*0)),6)</f>
        <v>0</v>
      </c>
      <c r="AD136">
        <f>ROUND(((((ET136*0.5))-((EU136*0.5)))+AE136),6)</f>
        <v>0.87</v>
      </c>
      <c r="AE136">
        <f>ROUND(((EU136*0.5)),6)</f>
        <v>0</v>
      </c>
      <c r="AF136">
        <f>ROUND(((EV136*0.5)),6)</f>
        <v>21.164999999999999</v>
      </c>
      <c r="AG136">
        <f t="shared" si="161"/>
        <v>0</v>
      </c>
      <c r="AH136">
        <f>((EW136*0.5))</f>
        <v>2.2000000000000002</v>
      </c>
      <c r="AI136">
        <f>((EX136*0.5))</f>
        <v>0</v>
      </c>
      <c r="AJ136">
        <f t="shared" si="162"/>
        <v>0</v>
      </c>
      <c r="AK136">
        <v>46.6</v>
      </c>
      <c r="AL136">
        <v>2.5299999999999998</v>
      </c>
      <c r="AM136">
        <v>1.74</v>
      </c>
      <c r="AN136">
        <v>0</v>
      </c>
      <c r="AO136">
        <v>42.33</v>
      </c>
      <c r="AP136">
        <v>0</v>
      </c>
      <c r="AQ136">
        <v>4.4000000000000004</v>
      </c>
      <c r="AR136">
        <v>0</v>
      </c>
      <c r="AS136">
        <v>0</v>
      </c>
      <c r="AT136">
        <v>80</v>
      </c>
      <c r="AU136">
        <v>60</v>
      </c>
      <c r="AV136">
        <v>1</v>
      </c>
      <c r="AW136">
        <v>1</v>
      </c>
      <c r="AZ136">
        <v>1</v>
      </c>
      <c r="BA136">
        <v>1</v>
      </c>
      <c r="BB136">
        <v>1</v>
      </c>
      <c r="BC136">
        <v>1</v>
      </c>
      <c r="BH136">
        <v>0</v>
      </c>
      <c r="BI136">
        <v>2</v>
      </c>
      <c r="BJ136" t="s">
        <v>304</v>
      </c>
      <c r="BM136">
        <v>112001</v>
      </c>
      <c r="BN136">
        <v>0</v>
      </c>
      <c r="BP136">
        <v>0</v>
      </c>
      <c r="BQ136">
        <v>3</v>
      </c>
      <c r="BR136">
        <v>0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Z136">
        <v>80</v>
      </c>
      <c r="CA136">
        <v>60</v>
      </c>
      <c r="CE136">
        <v>0</v>
      </c>
      <c r="CF136">
        <v>0</v>
      </c>
      <c r="CG136">
        <v>0</v>
      </c>
      <c r="CM136">
        <v>0</v>
      </c>
      <c r="CN136" t="s">
        <v>305</v>
      </c>
      <c r="CO136">
        <v>0</v>
      </c>
      <c r="CP136">
        <f t="shared" si="163"/>
        <v>22.040000000000003</v>
      </c>
      <c r="CQ136">
        <f t="shared" si="164"/>
        <v>0</v>
      </c>
      <c r="CR136">
        <f t="shared" si="165"/>
        <v>0.87</v>
      </c>
      <c r="CS136">
        <f t="shared" si="166"/>
        <v>0</v>
      </c>
      <c r="CT136">
        <f t="shared" si="167"/>
        <v>21.164999999999999</v>
      </c>
      <c r="CU136">
        <f t="shared" si="168"/>
        <v>0</v>
      </c>
      <c r="CV136">
        <f t="shared" si="169"/>
        <v>2.2000000000000002</v>
      </c>
      <c r="CW136">
        <f t="shared" si="170"/>
        <v>0</v>
      </c>
      <c r="CX136">
        <f t="shared" si="171"/>
        <v>0</v>
      </c>
      <c r="CY136">
        <f t="shared" si="172"/>
        <v>16.936</v>
      </c>
      <c r="CZ136">
        <f t="shared" si="173"/>
        <v>12.702</v>
      </c>
      <c r="DD136" t="s">
        <v>212</v>
      </c>
      <c r="DE136" t="s">
        <v>306</v>
      </c>
      <c r="DF136" t="s">
        <v>306</v>
      </c>
      <c r="DG136" t="s">
        <v>306</v>
      </c>
      <c r="DI136" t="s">
        <v>306</v>
      </c>
      <c r="DJ136" t="s">
        <v>306</v>
      </c>
      <c r="DN136">
        <v>0</v>
      </c>
      <c r="DO136">
        <v>0</v>
      </c>
      <c r="DP136">
        <v>1</v>
      </c>
      <c r="DQ136">
        <v>1</v>
      </c>
      <c r="DU136">
        <v>1013</v>
      </c>
      <c r="DV136" t="s">
        <v>176</v>
      </c>
      <c r="DW136" t="s">
        <v>176</v>
      </c>
      <c r="DX136">
        <v>1</v>
      </c>
      <c r="EE136">
        <v>958035737</v>
      </c>
      <c r="EF136">
        <v>3</v>
      </c>
      <c r="EG136" t="s">
        <v>307</v>
      </c>
      <c r="EH136">
        <v>0</v>
      </c>
      <c r="EJ136">
        <v>2</v>
      </c>
      <c r="EK136">
        <v>112001</v>
      </c>
      <c r="EL136" t="s">
        <v>308</v>
      </c>
      <c r="EM136" t="s">
        <v>309</v>
      </c>
      <c r="EO136" t="s">
        <v>310</v>
      </c>
      <c r="EQ136">
        <v>0</v>
      </c>
      <c r="ER136">
        <v>46.6</v>
      </c>
      <c r="ES136">
        <v>2.5299999999999998</v>
      </c>
      <c r="ET136">
        <v>1.74</v>
      </c>
      <c r="EU136">
        <v>0</v>
      </c>
      <c r="EV136">
        <v>42.33</v>
      </c>
      <c r="EW136">
        <v>4.4000000000000004</v>
      </c>
      <c r="EX136">
        <v>0</v>
      </c>
      <c r="EY136">
        <v>0</v>
      </c>
      <c r="FQ136">
        <v>0</v>
      </c>
      <c r="FR136">
        <f t="shared" si="174"/>
        <v>0</v>
      </c>
      <c r="FS136">
        <v>0</v>
      </c>
      <c r="FX136">
        <v>80</v>
      </c>
      <c r="FY136">
        <v>60</v>
      </c>
      <c r="GD136">
        <v>1</v>
      </c>
      <c r="GF136">
        <v>-122528314</v>
      </c>
      <c r="GG136">
        <v>2</v>
      </c>
      <c r="GH136">
        <v>1</v>
      </c>
      <c r="GI136">
        <v>-2</v>
      </c>
      <c r="GJ136">
        <v>0</v>
      </c>
      <c r="GK136">
        <v>0</v>
      </c>
      <c r="GL136">
        <f t="shared" si="175"/>
        <v>0</v>
      </c>
      <c r="GM136">
        <f t="shared" si="176"/>
        <v>51.68</v>
      </c>
      <c r="GN136">
        <f t="shared" si="177"/>
        <v>0</v>
      </c>
      <c r="GO136">
        <f t="shared" si="178"/>
        <v>51.68</v>
      </c>
      <c r="GP136">
        <f t="shared" si="179"/>
        <v>0</v>
      </c>
      <c r="GR136">
        <v>0</v>
      </c>
      <c r="GS136">
        <v>3</v>
      </c>
      <c r="GT136">
        <v>0</v>
      </c>
      <c r="GV136">
        <f t="shared" si="180"/>
        <v>0</v>
      </c>
      <c r="GW136">
        <v>1</v>
      </c>
      <c r="GX136">
        <f t="shared" si="181"/>
        <v>0</v>
      </c>
      <c r="HA136">
        <v>0</v>
      </c>
      <c r="HB136">
        <v>0</v>
      </c>
      <c r="HC136">
        <f t="shared" si="182"/>
        <v>0</v>
      </c>
      <c r="IK136">
        <v>0</v>
      </c>
    </row>
    <row r="137" spans="1:245">
      <c r="A137">
        <v>17</v>
      </c>
      <c r="B137">
        <v>1</v>
      </c>
      <c r="C137">
        <f ca="1">ROW(SmtRes!A488)</f>
        <v>488</v>
      </c>
      <c r="D137">
        <f ca="1">ROW(EtalonRes!A484)</f>
        <v>484</v>
      </c>
      <c r="E137" t="s">
        <v>301</v>
      </c>
      <c r="F137" t="s">
        <v>302</v>
      </c>
      <c r="G137" t="s">
        <v>303</v>
      </c>
      <c r="H137" t="s">
        <v>176</v>
      </c>
      <c r="I137">
        <v>1</v>
      </c>
      <c r="J137">
        <v>0</v>
      </c>
      <c r="O137">
        <f t="shared" si="149"/>
        <v>720.47</v>
      </c>
      <c r="P137">
        <f t="shared" si="150"/>
        <v>0</v>
      </c>
      <c r="Q137">
        <f t="shared" si="151"/>
        <v>9.33</v>
      </c>
      <c r="R137">
        <f t="shared" si="152"/>
        <v>0</v>
      </c>
      <c r="S137">
        <f t="shared" si="153"/>
        <v>711.14</v>
      </c>
      <c r="T137">
        <f t="shared" si="154"/>
        <v>0</v>
      </c>
      <c r="U137">
        <f t="shared" si="155"/>
        <v>2.2000000000000002</v>
      </c>
      <c r="V137">
        <f t="shared" si="156"/>
        <v>0</v>
      </c>
      <c r="W137">
        <f t="shared" si="157"/>
        <v>0</v>
      </c>
      <c r="X137">
        <f t="shared" si="158"/>
        <v>568.91</v>
      </c>
      <c r="Y137">
        <f t="shared" si="159"/>
        <v>426.68</v>
      </c>
      <c r="AA137">
        <v>991676013</v>
      </c>
      <c r="AB137">
        <f t="shared" si="160"/>
        <v>22.035</v>
      </c>
      <c r="AC137">
        <f>ROUND(((ES137*0)),6)</f>
        <v>0</v>
      </c>
      <c r="AD137">
        <f>ROUND(((((ET137*0.5))-((EU137*0.5)))+AE137),6)</f>
        <v>0.87</v>
      </c>
      <c r="AE137">
        <f>ROUND(((EU137*0.5)),6)</f>
        <v>0</v>
      </c>
      <c r="AF137">
        <f>ROUND(((EV137*0.5)),6)</f>
        <v>21.164999999999999</v>
      </c>
      <c r="AG137">
        <f t="shared" si="161"/>
        <v>0</v>
      </c>
      <c r="AH137">
        <f>((EW137*0.5))</f>
        <v>2.2000000000000002</v>
      </c>
      <c r="AI137">
        <f>((EX137*0.5))</f>
        <v>0</v>
      </c>
      <c r="AJ137">
        <f t="shared" si="162"/>
        <v>0</v>
      </c>
      <c r="AK137">
        <v>46.6</v>
      </c>
      <c r="AL137">
        <v>2.5299999999999998</v>
      </c>
      <c r="AM137">
        <v>1.74</v>
      </c>
      <c r="AN137">
        <v>0</v>
      </c>
      <c r="AO137">
        <v>42.33</v>
      </c>
      <c r="AP137">
        <v>0</v>
      </c>
      <c r="AQ137">
        <v>4.4000000000000004</v>
      </c>
      <c r="AR137">
        <v>0</v>
      </c>
      <c r="AS137">
        <v>0</v>
      </c>
      <c r="AT137">
        <v>80</v>
      </c>
      <c r="AU137">
        <v>60</v>
      </c>
      <c r="AV137">
        <v>1</v>
      </c>
      <c r="AW137">
        <v>1</v>
      </c>
      <c r="AZ137">
        <v>1</v>
      </c>
      <c r="BA137">
        <v>33.6</v>
      </c>
      <c r="BB137">
        <v>10.72</v>
      </c>
      <c r="BC137">
        <v>16.98</v>
      </c>
      <c r="BH137">
        <v>0</v>
      </c>
      <c r="BI137">
        <v>2</v>
      </c>
      <c r="BJ137" t="s">
        <v>304</v>
      </c>
      <c r="BM137">
        <v>112001</v>
      </c>
      <c r="BN137">
        <v>0</v>
      </c>
      <c r="BO137" t="s">
        <v>302</v>
      </c>
      <c r="BP137">
        <v>1</v>
      </c>
      <c r="BQ137">
        <v>3</v>
      </c>
      <c r="BR137">
        <v>0</v>
      </c>
      <c r="BS137">
        <v>33.6</v>
      </c>
      <c r="BT137">
        <v>1</v>
      </c>
      <c r="BU137">
        <v>1</v>
      </c>
      <c r="BV137">
        <v>1</v>
      </c>
      <c r="BW137">
        <v>1</v>
      </c>
      <c r="BX137">
        <v>1</v>
      </c>
      <c r="BZ137">
        <v>80</v>
      </c>
      <c r="CA137">
        <v>60</v>
      </c>
      <c r="CE137">
        <v>0</v>
      </c>
      <c r="CF137">
        <v>0</v>
      </c>
      <c r="CG137">
        <v>0</v>
      </c>
      <c r="CM137">
        <v>0</v>
      </c>
      <c r="CN137" t="s">
        <v>305</v>
      </c>
      <c r="CO137">
        <v>0</v>
      </c>
      <c r="CP137">
        <f t="shared" si="163"/>
        <v>720.47</v>
      </c>
      <c r="CQ137">
        <f t="shared" si="164"/>
        <v>0</v>
      </c>
      <c r="CR137">
        <f t="shared" si="165"/>
        <v>9.3264000000000014</v>
      </c>
      <c r="CS137">
        <f t="shared" si="166"/>
        <v>0</v>
      </c>
      <c r="CT137">
        <f t="shared" si="167"/>
        <v>711.14400000000001</v>
      </c>
      <c r="CU137">
        <f t="shared" si="168"/>
        <v>0</v>
      </c>
      <c r="CV137">
        <f t="shared" si="169"/>
        <v>2.2000000000000002</v>
      </c>
      <c r="CW137">
        <f t="shared" si="170"/>
        <v>0</v>
      </c>
      <c r="CX137">
        <f t="shared" si="171"/>
        <v>0</v>
      </c>
      <c r="CY137">
        <f t="shared" si="172"/>
        <v>568.91199999999992</v>
      </c>
      <c r="CZ137">
        <f t="shared" si="173"/>
        <v>426.68400000000003</v>
      </c>
      <c r="DD137" t="s">
        <v>212</v>
      </c>
      <c r="DE137" t="s">
        <v>306</v>
      </c>
      <c r="DF137" t="s">
        <v>306</v>
      </c>
      <c r="DG137" t="s">
        <v>306</v>
      </c>
      <c r="DI137" t="s">
        <v>306</v>
      </c>
      <c r="DJ137" t="s">
        <v>306</v>
      </c>
      <c r="DN137">
        <v>0</v>
      </c>
      <c r="DO137">
        <v>0</v>
      </c>
      <c r="DP137">
        <v>1</v>
      </c>
      <c r="DQ137">
        <v>1</v>
      </c>
      <c r="DU137">
        <v>1013</v>
      </c>
      <c r="DV137" t="s">
        <v>176</v>
      </c>
      <c r="DW137" t="s">
        <v>176</v>
      </c>
      <c r="DX137">
        <v>1</v>
      </c>
      <c r="EE137">
        <v>958035737</v>
      </c>
      <c r="EF137">
        <v>3</v>
      </c>
      <c r="EG137" t="s">
        <v>307</v>
      </c>
      <c r="EH137">
        <v>0</v>
      </c>
      <c r="EJ137">
        <v>2</v>
      </c>
      <c r="EK137">
        <v>112001</v>
      </c>
      <c r="EL137" t="s">
        <v>308</v>
      </c>
      <c r="EM137" t="s">
        <v>309</v>
      </c>
      <c r="EO137" t="s">
        <v>310</v>
      </c>
      <c r="EQ137">
        <v>0</v>
      </c>
      <c r="ER137">
        <v>46.6</v>
      </c>
      <c r="ES137">
        <v>2.5299999999999998</v>
      </c>
      <c r="ET137">
        <v>1.74</v>
      </c>
      <c r="EU137">
        <v>0</v>
      </c>
      <c r="EV137">
        <v>42.33</v>
      </c>
      <c r="EW137">
        <v>4.4000000000000004</v>
      </c>
      <c r="EX137">
        <v>0</v>
      </c>
      <c r="EY137">
        <v>0</v>
      </c>
      <c r="FQ137">
        <v>0</v>
      </c>
      <c r="FR137">
        <f t="shared" si="174"/>
        <v>0</v>
      </c>
      <c r="FS137">
        <v>0</v>
      </c>
      <c r="FX137">
        <v>80</v>
      </c>
      <c r="FY137">
        <v>60</v>
      </c>
      <c r="GD137">
        <v>1</v>
      </c>
      <c r="GF137">
        <v>-122528314</v>
      </c>
      <c r="GG137">
        <v>2</v>
      </c>
      <c r="GH137">
        <v>1</v>
      </c>
      <c r="GI137">
        <v>2</v>
      </c>
      <c r="GJ137">
        <v>0</v>
      </c>
      <c r="GK137">
        <v>0</v>
      </c>
      <c r="GL137">
        <f t="shared" si="175"/>
        <v>0</v>
      </c>
      <c r="GM137">
        <f t="shared" si="176"/>
        <v>1716.06</v>
      </c>
      <c r="GN137">
        <f t="shared" si="177"/>
        <v>0</v>
      </c>
      <c r="GO137">
        <f t="shared" si="178"/>
        <v>1716.06</v>
      </c>
      <c r="GP137">
        <f t="shared" si="179"/>
        <v>0</v>
      </c>
      <c r="GR137">
        <v>0</v>
      </c>
      <c r="GS137">
        <v>3</v>
      </c>
      <c r="GT137">
        <v>0</v>
      </c>
      <c r="GV137">
        <f t="shared" si="180"/>
        <v>0</v>
      </c>
      <c r="GW137">
        <v>1</v>
      </c>
      <c r="GX137">
        <f t="shared" si="181"/>
        <v>0</v>
      </c>
      <c r="HA137">
        <v>0</v>
      </c>
      <c r="HB137">
        <v>0</v>
      </c>
      <c r="HC137">
        <f t="shared" si="182"/>
        <v>0</v>
      </c>
      <c r="IK137">
        <v>0</v>
      </c>
    </row>
    <row r="138" spans="1:245">
      <c r="A138">
        <v>17</v>
      </c>
      <c r="B138">
        <v>1</v>
      </c>
      <c r="C138">
        <f ca="1">ROW(SmtRes!A496)</f>
        <v>496</v>
      </c>
      <c r="D138">
        <f ca="1">ROW(EtalonRes!A489)</f>
        <v>489</v>
      </c>
      <c r="E138" t="s">
        <v>311</v>
      </c>
      <c r="F138" t="s">
        <v>302</v>
      </c>
      <c r="G138" t="s">
        <v>312</v>
      </c>
      <c r="H138" t="s">
        <v>176</v>
      </c>
      <c r="I138">
        <v>1</v>
      </c>
      <c r="J138">
        <v>0</v>
      </c>
      <c r="O138">
        <f t="shared" si="149"/>
        <v>46.6</v>
      </c>
      <c r="P138">
        <f t="shared" si="150"/>
        <v>2.5299999999999998</v>
      </c>
      <c r="Q138">
        <f t="shared" si="151"/>
        <v>1.74</v>
      </c>
      <c r="R138">
        <f t="shared" si="152"/>
        <v>0</v>
      </c>
      <c r="S138">
        <f t="shared" si="153"/>
        <v>42.33</v>
      </c>
      <c r="T138">
        <f t="shared" si="154"/>
        <v>0</v>
      </c>
      <c r="U138">
        <f t="shared" si="155"/>
        <v>4.4000000000000004</v>
      </c>
      <c r="V138">
        <f t="shared" si="156"/>
        <v>0</v>
      </c>
      <c r="W138">
        <f t="shared" si="157"/>
        <v>0</v>
      </c>
      <c r="X138">
        <f t="shared" si="158"/>
        <v>33.86</v>
      </c>
      <c r="Y138">
        <f t="shared" si="159"/>
        <v>25.4</v>
      </c>
      <c r="AA138">
        <v>991675999</v>
      </c>
      <c r="AB138">
        <f t="shared" si="160"/>
        <v>46.6</v>
      </c>
      <c r="AC138">
        <f t="shared" ref="AC138:AC145" si="187">ROUND((ES138),6)</f>
        <v>2.5299999999999998</v>
      </c>
      <c r="AD138">
        <f t="shared" ref="AD138:AD145" si="188">ROUND((((ET138)-(EU138))+AE138),6)</f>
        <v>1.74</v>
      </c>
      <c r="AE138">
        <f t="shared" ref="AE138:AF145" si="189">ROUND((EU138),6)</f>
        <v>0</v>
      </c>
      <c r="AF138">
        <f t="shared" si="189"/>
        <v>42.33</v>
      </c>
      <c r="AG138">
        <f t="shared" si="161"/>
        <v>0</v>
      </c>
      <c r="AH138">
        <f t="shared" ref="AH138:AI145" si="190">(EW138)</f>
        <v>4.4000000000000004</v>
      </c>
      <c r="AI138">
        <f t="shared" si="190"/>
        <v>0</v>
      </c>
      <c r="AJ138">
        <f t="shared" si="162"/>
        <v>0</v>
      </c>
      <c r="AK138">
        <v>46.6</v>
      </c>
      <c r="AL138">
        <v>2.5299999999999998</v>
      </c>
      <c r="AM138">
        <v>1.74</v>
      </c>
      <c r="AN138">
        <v>0</v>
      </c>
      <c r="AO138">
        <v>42.33</v>
      </c>
      <c r="AP138">
        <v>0</v>
      </c>
      <c r="AQ138">
        <v>4.4000000000000004</v>
      </c>
      <c r="AR138">
        <v>0</v>
      </c>
      <c r="AS138">
        <v>0</v>
      </c>
      <c r="AT138">
        <v>80</v>
      </c>
      <c r="AU138">
        <v>60</v>
      </c>
      <c r="AV138">
        <v>1</v>
      </c>
      <c r="AW138">
        <v>1</v>
      </c>
      <c r="AZ138">
        <v>1</v>
      </c>
      <c r="BA138">
        <v>1</v>
      </c>
      <c r="BB138">
        <v>1</v>
      </c>
      <c r="BC138">
        <v>1</v>
      </c>
      <c r="BH138">
        <v>0</v>
      </c>
      <c r="BI138">
        <v>2</v>
      </c>
      <c r="BJ138" t="s">
        <v>304</v>
      </c>
      <c r="BM138">
        <v>112001</v>
      </c>
      <c r="BN138">
        <v>0</v>
      </c>
      <c r="BP138">
        <v>0</v>
      </c>
      <c r="BQ138">
        <v>3</v>
      </c>
      <c r="BR138">
        <v>0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Z138">
        <v>80</v>
      </c>
      <c r="CA138">
        <v>60</v>
      </c>
      <c r="CE138">
        <v>0</v>
      </c>
      <c r="CF138">
        <v>0</v>
      </c>
      <c r="CG138">
        <v>0</v>
      </c>
      <c r="CM138">
        <v>0</v>
      </c>
      <c r="CO138">
        <v>0</v>
      </c>
      <c r="CP138">
        <f t="shared" si="163"/>
        <v>46.599999999999994</v>
      </c>
      <c r="CQ138">
        <f t="shared" si="164"/>
        <v>2.5299999999999998</v>
      </c>
      <c r="CR138">
        <f t="shared" si="165"/>
        <v>1.74</v>
      </c>
      <c r="CS138">
        <f t="shared" si="166"/>
        <v>0</v>
      </c>
      <c r="CT138">
        <f t="shared" si="167"/>
        <v>42.33</v>
      </c>
      <c r="CU138">
        <f t="shared" si="168"/>
        <v>0</v>
      </c>
      <c r="CV138">
        <f t="shared" si="169"/>
        <v>4.4000000000000004</v>
      </c>
      <c r="CW138">
        <f t="shared" si="170"/>
        <v>0</v>
      </c>
      <c r="CX138">
        <f t="shared" si="171"/>
        <v>0</v>
      </c>
      <c r="CY138">
        <f t="shared" si="172"/>
        <v>33.863999999999997</v>
      </c>
      <c r="CZ138">
        <f t="shared" si="173"/>
        <v>25.397999999999996</v>
      </c>
      <c r="DN138">
        <v>0</v>
      </c>
      <c r="DO138">
        <v>0</v>
      </c>
      <c r="DP138">
        <v>1</v>
      </c>
      <c r="DQ138">
        <v>1</v>
      </c>
      <c r="DU138">
        <v>1013</v>
      </c>
      <c r="DV138" t="s">
        <v>176</v>
      </c>
      <c r="DW138" t="s">
        <v>176</v>
      </c>
      <c r="DX138">
        <v>1</v>
      </c>
      <c r="EE138">
        <v>958035737</v>
      </c>
      <c r="EF138">
        <v>3</v>
      </c>
      <c r="EG138" t="s">
        <v>307</v>
      </c>
      <c r="EH138">
        <v>0</v>
      </c>
      <c r="EJ138">
        <v>2</v>
      </c>
      <c r="EK138">
        <v>112001</v>
      </c>
      <c r="EL138" t="s">
        <v>308</v>
      </c>
      <c r="EM138" t="s">
        <v>309</v>
      </c>
      <c r="EQ138">
        <v>0</v>
      </c>
      <c r="ER138">
        <v>46.6</v>
      </c>
      <c r="ES138">
        <v>2.5299999999999998</v>
      </c>
      <c r="ET138">
        <v>1.74</v>
      </c>
      <c r="EU138">
        <v>0</v>
      </c>
      <c r="EV138">
        <v>42.33</v>
      </c>
      <c r="EW138">
        <v>4.4000000000000004</v>
      </c>
      <c r="EX138">
        <v>0</v>
      </c>
      <c r="EY138">
        <v>0</v>
      </c>
      <c r="FQ138">
        <v>0</v>
      </c>
      <c r="FR138">
        <f t="shared" si="174"/>
        <v>0</v>
      </c>
      <c r="FS138">
        <v>0</v>
      </c>
      <c r="FX138">
        <v>80</v>
      </c>
      <c r="FY138">
        <v>60</v>
      </c>
      <c r="GD138">
        <v>1</v>
      </c>
      <c r="GF138">
        <v>1796154610</v>
      </c>
      <c r="GG138">
        <v>2</v>
      </c>
      <c r="GH138">
        <v>1</v>
      </c>
      <c r="GI138">
        <v>-2</v>
      </c>
      <c r="GJ138">
        <v>0</v>
      </c>
      <c r="GK138">
        <v>0</v>
      </c>
      <c r="GL138">
        <f t="shared" si="175"/>
        <v>0</v>
      </c>
      <c r="GM138">
        <f t="shared" si="176"/>
        <v>105.86</v>
      </c>
      <c r="GN138">
        <f t="shared" si="177"/>
        <v>0</v>
      </c>
      <c r="GO138">
        <f t="shared" si="178"/>
        <v>105.86</v>
      </c>
      <c r="GP138">
        <f t="shared" si="179"/>
        <v>0</v>
      </c>
      <c r="GR138">
        <v>0</v>
      </c>
      <c r="GS138">
        <v>3</v>
      </c>
      <c r="GT138">
        <v>0</v>
      </c>
      <c r="GV138">
        <f t="shared" si="180"/>
        <v>0</v>
      </c>
      <c r="GW138">
        <v>1</v>
      </c>
      <c r="GX138">
        <f t="shared" si="181"/>
        <v>0</v>
      </c>
      <c r="HA138">
        <v>0</v>
      </c>
      <c r="HB138">
        <v>0</v>
      </c>
      <c r="HC138">
        <f t="shared" si="182"/>
        <v>0</v>
      </c>
      <c r="IK138">
        <v>0</v>
      </c>
    </row>
    <row r="139" spans="1:245">
      <c r="A139">
        <v>17</v>
      </c>
      <c r="B139">
        <v>1</v>
      </c>
      <c r="C139">
        <f ca="1">ROW(SmtRes!A504)</f>
        <v>504</v>
      </c>
      <c r="D139">
        <f ca="1">ROW(EtalonRes!A494)</f>
        <v>494</v>
      </c>
      <c r="E139" t="s">
        <v>311</v>
      </c>
      <c r="F139" t="s">
        <v>302</v>
      </c>
      <c r="G139" t="s">
        <v>312</v>
      </c>
      <c r="H139" t="s">
        <v>176</v>
      </c>
      <c r="I139">
        <v>1</v>
      </c>
      <c r="J139">
        <v>0</v>
      </c>
      <c r="O139">
        <f t="shared" si="149"/>
        <v>1483.9</v>
      </c>
      <c r="P139">
        <f t="shared" si="150"/>
        <v>42.96</v>
      </c>
      <c r="Q139">
        <f t="shared" si="151"/>
        <v>18.649999999999999</v>
      </c>
      <c r="R139">
        <f t="shared" si="152"/>
        <v>0</v>
      </c>
      <c r="S139">
        <f t="shared" si="153"/>
        <v>1422.29</v>
      </c>
      <c r="T139">
        <f t="shared" si="154"/>
        <v>0</v>
      </c>
      <c r="U139">
        <f t="shared" si="155"/>
        <v>4.4000000000000004</v>
      </c>
      <c r="V139">
        <f t="shared" si="156"/>
        <v>0</v>
      </c>
      <c r="W139">
        <f t="shared" si="157"/>
        <v>0</v>
      </c>
      <c r="X139">
        <f t="shared" si="158"/>
        <v>1137.83</v>
      </c>
      <c r="Y139">
        <f t="shared" si="159"/>
        <v>853.37</v>
      </c>
      <c r="AA139">
        <v>991676013</v>
      </c>
      <c r="AB139">
        <f t="shared" si="160"/>
        <v>46.6</v>
      </c>
      <c r="AC139">
        <f t="shared" si="187"/>
        <v>2.5299999999999998</v>
      </c>
      <c r="AD139">
        <f t="shared" si="188"/>
        <v>1.74</v>
      </c>
      <c r="AE139">
        <f t="shared" si="189"/>
        <v>0</v>
      </c>
      <c r="AF139">
        <f t="shared" si="189"/>
        <v>42.33</v>
      </c>
      <c r="AG139">
        <f t="shared" si="161"/>
        <v>0</v>
      </c>
      <c r="AH139">
        <f t="shared" si="190"/>
        <v>4.4000000000000004</v>
      </c>
      <c r="AI139">
        <f t="shared" si="190"/>
        <v>0</v>
      </c>
      <c r="AJ139">
        <f t="shared" si="162"/>
        <v>0</v>
      </c>
      <c r="AK139">
        <v>46.6</v>
      </c>
      <c r="AL139">
        <v>2.5299999999999998</v>
      </c>
      <c r="AM139">
        <v>1.74</v>
      </c>
      <c r="AN139">
        <v>0</v>
      </c>
      <c r="AO139">
        <v>42.33</v>
      </c>
      <c r="AP139">
        <v>0</v>
      </c>
      <c r="AQ139">
        <v>4.4000000000000004</v>
      </c>
      <c r="AR139">
        <v>0</v>
      </c>
      <c r="AS139">
        <v>0</v>
      </c>
      <c r="AT139">
        <v>80</v>
      </c>
      <c r="AU139">
        <v>60</v>
      </c>
      <c r="AV139">
        <v>1</v>
      </c>
      <c r="AW139">
        <v>1</v>
      </c>
      <c r="AZ139">
        <v>1</v>
      </c>
      <c r="BA139">
        <v>33.6</v>
      </c>
      <c r="BB139">
        <v>10.72</v>
      </c>
      <c r="BC139">
        <v>16.98</v>
      </c>
      <c r="BH139">
        <v>0</v>
      </c>
      <c r="BI139">
        <v>2</v>
      </c>
      <c r="BJ139" t="s">
        <v>304</v>
      </c>
      <c r="BM139">
        <v>112001</v>
      </c>
      <c r="BN139">
        <v>0</v>
      </c>
      <c r="BO139" t="s">
        <v>302</v>
      </c>
      <c r="BP139">
        <v>1</v>
      </c>
      <c r="BQ139">
        <v>3</v>
      </c>
      <c r="BR139">
        <v>0</v>
      </c>
      <c r="BS139">
        <v>33.6</v>
      </c>
      <c r="BT139">
        <v>1</v>
      </c>
      <c r="BU139">
        <v>1</v>
      </c>
      <c r="BV139">
        <v>1</v>
      </c>
      <c r="BW139">
        <v>1</v>
      </c>
      <c r="BX139">
        <v>1</v>
      </c>
      <c r="BZ139">
        <v>80</v>
      </c>
      <c r="CA139">
        <v>60</v>
      </c>
      <c r="CE139">
        <v>0</v>
      </c>
      <c r="CF139">
        <v>0</v>
      </c>
      <c r="CG139">
        <v>0</v>
      </c>
      <c r="CM139">
        <v>0</v>
      </c>
      <c r="CO139">
        <v>0</v>
      </c>
      <c r="CP139">
        <f t="shared" si="163"/>
        <v>1483.8999999999999</v>
      </c>
      <c r="CQ139">
        <f t="shared" si="164"/>
        <v>42.959399999999995</v>
      </c>
      <c r="CR139">
        <f t="shared" si="165"/>
        <v>18.652800000000003</v>
      </c>
      <c r="CS139">
        <f t="shared" si="166"/>
        <v>0</v>
      </c>
      <c r="CT139">
        <f t="shared" si="167"/>
        <v>1422.288</v>
      </c>
      <c r="CU139">
        <f t="shared" si="168"/>
        <v>0</v>
      </c>
      <c r="CV139">
        <f t="shared" si="169"/>
        <v>4.4000000000000004</v>
      </c>
      <c r="CW139">
        <f t="shared" si="170"/>
        <v>0</v>
      </c>
      <c r="CX139">
        <f t="shared" si="171"/>
        <v>0</v>
      </c>
      <c r="CY139">
        <f t="shared" si="172"/>
        <v>1137.8319999999999</v>
      </c>
      <c r="CZ139">
        <f t="shared" si="173"/>
        <v>853.37399999999991</v>
      </c>
      <c r="DN139">
        <v>0</v>
      </c>
      <c r="DO139">
        <v>0</v>
      </c>
      <c r="DP139">
        <v>1</v>
      </c>
      <c r="DQ139">
        <v>1</v>
      </c>
      <c r="DU139">
        <v>1013</v>
      </c>
      <c r="DV139" t="s">
        <v>176</v>
      </c>
      <c r="DW139" t="s">
        <v>176</v>
      </c>
      <c r="DX139">
        <v>1</v>
      </c>
      <c r="EE139">
        <v>958035737</v>
      </c>
      <c r="EF139">
        <v>3</v>
      </c>
      <c r="EG139" t="s">
        <v>307</v>
      </c>
      <c r="EH139">
        <v>0</v>
      </c>
      <c r="EJ139">
        <v>2</v>
      </c>
      <c r="EK139">
        <v>112001</v>
      </c>
      <c r="EL139" t="s">
        <v>308</v>
      </c>
      <c r="EM139" t="s">
        <v>309</v>
      </c>
      <c r="EQ139">
        <v>0</v>
      </c>
      <c r="ER139">
        <v>46.6</v>
      </c>
      <c r="ES139">
        <v>2.5299999999999998</v>
      </c>
      <c r="ET139">
        <v>1.74</v>
      </c>
      <c r="EU139">
        <v>0</v>
      </c>
      <c r="EV139">
        <v>42.33</v>
      </c>
      <c r="EW139">
        <v>4.4000000000000004</v>
      </c>
      <c r="EX139">
        <v>0</v>
      </c>
      <c r="EY139">
        <v>0</v>
      </c>
      <c r="FQ139">
        <v>0</v>
      </c>
      <c r="FR139">
        <f t="shared" si="174"/>
        <v>0</v>
      </c>
      <c r="FS139">
        <v>0</v>
      </c>
      <c r="FX139">
        <v>80</v>
      </c>
      <c r="FY139">
        <v>60</v>
      </c>
      <c r="GD139">
        <v>1</v>
      </c>
      <c r="GF139">
        <v>1796154610</v>
      </c>
      <c r="GG139">
        <v>2</v>
      </c>
      <c r="GH139">
        <v>1</v>
      </c>
      <c r="GI139">
        <v>2</v>
      </c>
      <c r="GJ139">
        <v>0</v>
      </c>
      <c r="GK139">
        <v>0</v>
      </c>
      <c r="GL139">
        <f t="shared" si="175"/>
        <v>0</v>
      </c>
      <c r="GM139">
        <f t="shared" si="176"/>
        <v>3475.1</v>
      </c>
      <c r="GN139">
        <f t="shared" si="177"/>
        <v>0</v>
      </c>
      <c r="GO139">
        <f t="shared" si="178"/>
        <v>3475.1</v>
      </c>
      <c r="GP139">
        <f t="shared" si="179"/>
        <v>0</v>
      </c>
      <c r="GR139">
        <v>0</v>
      </c>
      <c r="GS139">
        <v>3</v>
      </c>
      <c r="GT139">
        <v>0</v>
      </c>
      <c r="GV139">
        <f t="shared" si="180"/>
        <v>0</v>
      </c>
      <c r="GW139">
        <v>1</v>
      </c>
      <c r="GX139">
        <f t="shared" si="181"/>
        <v>0</v>
      </c>
      <c r="HA139">
        <v>0</v>
      </c>
      <c r="HB139">
        <v>0</v>
      </c>
      <c r="HC139">
        <f t="shared" si="182"/>
        <v>0</v>
      </c>
      <c r="IK139">
        <v>0</v>
      </c>
    </row>
    <row r="140" spans="1:245">
      <c r="A140">
        <v>18</v>
      </c>
      <c r="B140">
        <v>1</v>
      </c>
      <c r="C140">
        <v>494</v>
      </c>
      <c r="E140" t="s">
        <v>313</v>
      </c>
      <c r="F140" t="s">
        <v>109</v>
      </c>
      <c r="G140" t="s">
        <v>314</v>
      </c>
      <c r="H140" t="s">
        <v>144</v>
      </c>
      <c r="I140">
        <f>I138*J140</f>
        <v>1</v>
      </c>
      <c r="J140">
        <v>1</v>
      </c>
      <c r="O140">
        <f t="shared" si="149"/>
        <v>21390</v>
      </c>
      <c r="P140">
        <f t="shared" si="150"/>
        <v>21390</v>
      </c>
      <c r="Q140">
        <f t="shared" si="151"/>
        <v>0</v>
      </c>
      <c r="R140">
        <f t="shared" si="152"/>
        <v>0</v>
      </c>
      <c r="S140">
        <f t="shared" si="153"/>
        <v>0</v>
      </c>
      <c r="T140">
        <f t="shared" si="154"/>
        <v>0</v>
      </c>
      <c r="U140">
        <f t="shared" si="155"/>
        <v>0</v>
      </c>
      <c r="V140">
        <f t="shared" si="156"/>
        <v>0</v>
      </c>
      <c r="W140">
        <f t="shared" si="157"/>
        <v>0</v>
      </c>
      <c r="X140">
        <f t="shared" si="158"/>
        <v>0</v>
      </c>
      <c r="Y140">
        <f t="shared" si="159"/>
        <v>0</v>
      </c>
      <c r="AA140">
        <v>991675999</v>
      </c>
      <c r="AB140">
        <f t="shared" si="160"/>
        <v>21390</v>
      </c>
      <c r="AC140">
        <f t="shared" si="187"/>
        <v>21390</v>
      </c>
      <c r="AD140">
        <f t="shared" si="188"/>
        <v>0</v>
      </c>
      <c r="AE140">
        <f t="shared" si="189"/>
        <v>0</v>
      </c>
      <c r="AF140">
        <f t="shared" si="189"/>
        <v>0</v>
      </c>
      <c r="AG140">
        <f t="shared" si="161"/>
        <v>0</v>
      </c>
      <c r="AH140">
        <f t="shared" si="190"/>
        <v>0</v>
      </c>
      <c r="AI140">
        <f t="shared" si="190"/>
        <v>0</v>
      </c>
      <c r="AJ140">
        <f t="shared" si="162"/>
        <v>0</v>
      </c>
      <c r="AK140">
        <v>21390</v>
      </c>
      <c r="AL140">
        <v>21390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80</v>
      </c>
      <c r="AU140">
        <v>60</v>
      </c>
      <c r="AV140">
        <v>1</v>
      </c>
      <c r="AW140">
        <v>1</v>
      </c>
      <c r="AZ140">
        <v>1</v>
      </c>
      <c r="BA140">
        <v>1</v>
      </c>
      <c r="BB140">
        <v>1</v>
      </c>
      <c r="BC140">
        <v>1</v>
      </c>
      <c r="BH140">
        <v>3</v>
      </c>
      <c r="BI140">
        <v>2</v>
      </c>
      <c r="BM140">
        <v>112001</v>
      </c>
      <c r="BN140">
        <v>0</v>
      </c>
      <c r="BP140">
        <v>0</v>
      </c>
      <c r="BQ140">
        <v>3</v>
      </c>
      <c r="BR140">
        <v>0</v>
      </c>
      <c r="BS140">
        <v>1</v>
      </c>
      <c r="BT140">
        <v>1</v>
      </c>
      <c r="BU140">
        <v>1</v>
      </c>
      <c r="BV140">
        <v>1</v>
      </c>
      <c r="BW140">
        <v>1</v>
      </c>
      <c r="BX140">
        <v>1</v>
      </c>
      <c r="BZ140">
        <v>80</v>
      </c>
      <c r="CA140">
        <v>60</v>
      </c>
      <c r="CE140">
        <v>0</v>
      </c>
      <c r="CF140">
        <v>0</v>
      </c>
      <c r="CG140">
        <v>0</v>
      </c>
      <c r="CM140">
        <v>0</v>
      </c>
      <c r="CO140">
        <v>0</v>
      </c>
      <c r="CP140">
        <f t="shared" si="163"/>
        <v>21390</v>
      </c>
      <c r="CQ140">
        <f t="shared" si="164"/>
        <v>21390</v>
      </c>
      <c r="CR140">
        <f t="shared" si="165"/>
        <v>0</v>
      </c>
      <c r="CS140">
        <f t="shared" si="166"/>
        <v>0</v>
      </c>
      <c r="CT140">
        <f t="shared" si="167"/>
        <v>0</v>
      </c>
      <c r="CU140">
        <f t="shared" si="168"/>
        <v>0</v>
      </c>
      <c r="CV140">
        <f t="shared" si="169"/>
        <v>0</v>
      </c>
      <c r="CW140">
        <f t="shared" si="170"/>
        <v>0</v>
      </c>
      <c r="CX140">
        <f t="shared" si="171"/>
        <v>0</v>
      </c>
      <c r="CY140">
        <f t="shared" si="172"/>
        <v>0</v>
      </c>
      <c r="CZ140">
        <f t="shared" si="173"/>
        <v>0</v>
      </c>
      <c r="DN140">
        <v>0</v>
      </c>
      <c r="DO140">
        <v>0</v>
      </c>
      <c r="DP140">
        <v>1</v>
      </c>
      <c r="DQ140">
        <v>1</v>
      </c>
      <c r="DU140">
        <v>1010</v>
      </c>
      <c r="DV140" t="s">
        <v>144</v>
      </c>
      <c r="DW140" t="s">
        <v>145</v>
      </c>
      <c r="DX140">
        <v>1</v>
      </c>
      <c r="EE140">
        <v>958035737</v>
      </c>
      <c r="EF140">
        <v>3</v>
      </c>
      <c r="EG140" t="s">
        <v>307</v>
      </c>
      <c r="EH140">
        <v>0</v>
      </c>
      <c r="EJ140">
        <v>2</v>
      </c>
      <c r="EK140">
        <v>112001</v>
      </c>
      <c r="EL140" t="s">
        <v>308</v>
      </c>
      <c r="EM140" t="s">
        <v>309</v>
      </c>
      <c r="EQ140">
        <v>0</v>
      </c>
      <c r="ER140">
        <v>0</v>
      </c>
      <c r="ES140">
        <v>21390</v>
      </c>
      <c r="ET140">
        <v>0</v>
      </c>
      <c r="EU140">
        <v>0</v>
      </c>
      <c r="EV140">
        <v>0</v>
      </c>
      <c r="EW140">
        <v>0</v>
      </c>
      <c r="EX140">
        <v>0</v>
      </c>
      <c r="FQ140">
        <v>0</v>
      </c>
      <c r="FR140">
        <f t="shared" si="174"/>
        <v>0</v>
      </c>
      <c r="FS140">
        <v>0</v>
      </c>
      <c r="FX140">
        <v>80</v>
      </c>
      <c r="FY140">
        <v>60</v>
      </c>
      <c r="GA140" t="s">
        <v>315</v>
      </c>
      <c r="GD140">
        <v>1</v>
      </c>
      <c r="GF140">
        <v>-1568800942</v>
      </c>
      <c r="GG140">
        <v>2</v>
      </c>
      <c r="GH140">
        <v>4</v>
      </c>
      <c r="GI140">
        <v>-2</v>
      </c>
      <c r="GJ140">
        <v>0</v>
      </c>
      <c r="GK140">
        <v>0</v>
      </c>
      <c r="GL140">
        <f t="shared" si="175"/>
        <v>0</v>
      </c>
      <c r="GM140">
        <f t="shared" si="176"/>
        <v>21390</v>
      </c>
      <c r="GN140">
        <f t="shared" si="177"/>
        <v>0</v>
      </c>
      <c r="GO140">
        <f t="shared" si="178"/>
        <v>21390</v>
      </c>
      <c r="GP140">
        <f t="shared" si="179"/>
        <v>0</v>
      </c>
      <c r="GR140">
        <v>0</v>
      </c>
      <c r="GS140">
        <v>2</v>
      </c>
      <c r="GT140">
        <v>0</v>
      </c>
      <c r="GV140">
        <f t="shared" si="180"/>
        <v>0</v>
      </c>
      <c r="GW140">
        <v>1</v>
      </c>
      <c r="GX140">
        <f t="shared" si="181"/>
        <v>0</v>
      </c>
      <c r="HA140">
        <v>0</v>
      </c>
      <c r="HB140">
        <v>0</v>
      </c>
      <c r="HC140">
        <f t="shared" si="182"/>
        <v>0</v>
      </c>
      <c r="HE140" t="s">
        <v>112</v>
      </c>
      <c r="HF140" t="s">
        <v>112</v>
      </c>
      <c r="IK140">
        <v>0</v>
      </c>
    </row>
    <row r="141" spans="1:245">
      <c r="A141">
        <v>18</v>
      </c>
      <c r="B141">
        <v>1</v>
      </c>
      <c r="C141">
        <v>502</v>
      </c>
      <c r="E141" t="s">
        <v>313</v>
      </c>
      <c r="F141" t="s">
        <v>109</v>
      </c>
      <c r="G141" t="s">
        <v>314</v>
      </c>
      <c r="H141" t="s">
        <v>144</v>
      </c>
      <c r="I141">
        <f>I139*J141</f>
        <v>1</v>
      </c>
      <c r="J141">
        <v>1</v>
      </c>
      <c r="O141">
        <f t="shared" si="149"/>
        <v>21390</v>
      </c>
      <c r="P141">
        <f t="shared" si="150"/>
        <v>21390</v>
      </c>
      <c r="Q141">
        <f t="shared" si="151"/>
        <v>0</v>
      </c>
      <c r="R141">
        <f t="shared" si="152"/>
        <v>0</v>
      </c>
      <c r="S141">
        <f t="shared" si="153"/>
        <v>0</v>
      </c>
      <c r="T141">
        <f t="shared" si="154"/>
        <v>0</v>
      </c>
      <c r="U141">
        <f t="shared" si="155"/>
        <v>0</v>
      </c>
      <c r="V141">
        <f t="shared" si="156"/>
        <v>0</v>
      </c>
      <c r="W141">
        <f t="shared" si="157"/>
        <v>0</v>
      </c>
      <c r="X141">
        <f t="shared" si="158"/>
        <v>0</v>
      </c>
      <c r="Y141">
        <f t="shared" si="159"/>
        <v>0</v>
      </c>
      <c r="AA141">
        <v>991676013</v>
      </c>
      <c r="AB141">
        <f t="shared" si="160"/>
        <v>21390</v>
      </c>
      <c r="AC141">
        <f t="shared" si="187"/>
        <v>21390</v>
      </c>
      <c r="AD141">
        <f t="shared" si="188"/>
        <v>0</v>
      </c>
      <c r="AE141">
        <f t="shared" si="189"/>
        <v>0</v>
      </c>
      <c r="AF141">
        <f t="shared" si="189"/>
        <v>0</v>
      </c>
      <c r="AG141">
        <f t="shared" si="161"/>
        <v>0</v>
      </c>
      <c r="AH141">
        <f t="shared" si="190"/>
        <v>0</v>
      </c>
      <c r="AI141">
        <f t="shared" si="190"/>
        <v>0</v>
      </c>
      <c r="AJ141">
        <f t="shared" si="162"/>
        <v>0</v>
      </c>
      <c r="AK141">
        <v>21390</v>
      </c>
      <c r="AL141">
        <v>21390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80</v>
      </c>
      <c r="AU141">
        <v>60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v>1</v>
      </c>
      <c r="BH141">
        <v>3</v>
      </c>
      <c r="BI141">
        <v>2</v>
      </c>
      <c r="BM141">
        <v>112001</v>
      </c>
      <c r="BN141">
        <v>0</v>
      </c>
      <c r="BP141">
        <v>0</v>
      </c>
      <c r="BQ141">
        <v>3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Z141">
        <v>80</v>
      </c>
      <c r="CA141">
        <v>60</v>
      </c>
      <c r="CE141">
        <v>0</v>
      </c>
      <c r="CF141">
        <v>0</v>
      </c>
      <c r="CG141">
        <v>0</v>
      </c>
      <c r="CM141">
        <v>0</v>
      </c>
      <c r="CO141">
        <v>0</v>
      </c>
      <c r="CP141">
        <f t="shared" si="163"/>
        <v>21390</v>
      </c>
      <c r="CQ141">
        <f t="shared" si="164"/>
        <v>21390</v>
      </c>
      <c r="CR141">
        <f t="shared" si="165"/>
        <v>0</v>
      </c>
      <c r="CS141">
        <f t="shared" si="166"/>
        <v>0</v>
      </c>
      <c r="CT141">
        <f t="shared" si="167"/>
        <v>0</v>
      </c>
      <c r="CU141">
        <f t="shared" si="168"/>
        <v>0</v>
      </c>
      <c r="CV141">
        <f t="shared" si="169"/>
        <v>0</v>
      </c>
      <c r="CW141">
        <f t="shared" si="170"/>
        <v>0</v>
      </c>
      <c r="CX141">
        <f t="shared" si="171"/>
        <v>0</v>
      </c>
      <c r="CY141">
        <f t="shared" si="172"/>
        <v>0</v>
      </c>
      <c r="CZ141">
        <f t="shared" si="173"/>
        <v>0</v>
      </c>
      <c r="DN141">
        <v>0</v>
      </c>
      <c r="DO141">
        <v>0</v>
      </c>
      <c r="DP141">
        <v>1</v>
      </c>
      <c r="DQ141">
        <v>1</v>
      </c>
      <c r="DU141">
        <v>1010</v>
      </c>
      <c r="DV141" t="s">
        <v>144</v>
      </c>
      <c r="DW141" t="s">
        <v>145</v>
      </c>
      <c r="DX141">
        <v>1</v>
      </c>
      <c r="EE141">
        <v>958035737</v>
      </c>
      <c r="EF141">
        <v>3</v>
      </c>
      <c r="EG141" t="s">
        <v>307</v>
      </c>
      <c r="EH141">
        <v>0</v>
      </c>
      <c r="EJ141">
        <v>2</v>
      </c>
      <c r="EK141">
        <v>112001</v>
      </c>
      <c r="EL141" t="s">
        <v>308</v>
      </c>
      <c r="EM141" t="s">
        <v>309</v>
      </c>
      <c r="EQ141">
        <v>0</v>
      </c>
      <c r="ER141">
        <v>21390</v>
      </c>
      <c r="ES141">
        <v>21390</v>
      </c>
      <c r="ET141">
        <v>0</v>
      </c>
      <c r="EU141">
        <v>0</v>
      </c>
      <c r="EV141">
        <v>0</v>
      </c>
      <c r="EW141">
        <v>0</v>
      </c>
      <c r="EX141">
        <v>0</v>
      </c>
      <c r="EZ141">
        <v>5</v>
      </c>
      <c r="FC141">
        <v>1</v>
      </c>
      <c r="FD141">
        <v>18</v>
      </c>
      <c r="FF141">
        <v>25668</v>
      </c>
      <c r="FQ141">
        <v>0</v>
      </c>
      <c r="FR141">
        <f t="shared" si="174"/>
        <v>0</v>
      </c>
      <c r="FS141">
        <v>0</v>
      </c>
      <c r="FX141">
        <v>80</v>
      </c>
      <c r="FY141">
        <v>60</v>
      </c>
      <c r="GA141" t="s">
        <v>315</v>
      </c>
      <c r="GD141">
        <v>1</v>
      </c>
      <c r="GF141">
        <v>-1568800942</v>
      </c>
      <c r="GG141">
        <v>2</v>
      </c>
      <c r="GH141">
        <v>3</v>
      </c>
      <c r="GI141">
        <v>-2</v>
      </c>
      <c r="GJ141">
        <v>0</v>
      </c>
      <c r="GK141">
        <v>0</v>
      </c>
      <c r="GL141">
        <f t="shared" si="175"/>
        <v>0</v>
      </c>
      <c r="GM141">
        <f t="shared" si="176"/>
        <v>21390</v>
      </c>
      <c r="GN141">
        <f t="shared" si="177"/>
        <v>0</v>
      </c>
      <c r="GO141">
        <f t="shared" si="178"/>
        <v>21390</v>
      </c>
      <c r="GP141">
        <f t="shared" si="179"/>
        <v>0</v>
      </c>
      <c r="GR141">
        <v>1</v>
      </c>
      <c r="GS141">
        <v>1</v>
      </c>
      <c r="GT141">
        <v>0</v>
      </c>
      <c r="GV141">
        <f t="shared" si="180"/>
        <v>0</v>
      </c>
      <c r="GW141">
        <v>1</v>
      </c>
      <c r="GX141">
        <f t="shared" si="181"/>
        <v>0</v>
      </c>
      <c r="HA141">
        <v>0</v>
      </c>
      <c r="HB141">
        <v>0</v>
      </c>
      <c r="HC141">
        <f t="shared" si="182"/>
        <v>0</v>
      </c>
      <c r="HE141" t="s">
        <v>112</v>
      </c>
      <c r="HF141" t="s">
        <v>112</v>
      </c>
      <c r="IK141">
        <v>0</v>
      </c>
    </row>
    <row r="142" spans="1:245">
      <c r="A142">
        <v>18</v>
      </c>
      <c r="B142">
        <v>1</v>
      </c>
      <c r="C142">
        <v>495</v>
      </c>
      <c r="E142" t="s">
        <v>316</v>
      </c>
      <c r="F142" t="s">
        <v>109</v>
      </c>
      <c r="G142" t="s">
        <v>317</v>
      </c>
      <c r="H142" t="s">
        <v>144</v>
      </c>
      <c r="I142">
        <f>I138*J142</f>
        <v>1</v>
      </c>
      <c r="J142">
        <v>1</v>
      </c>
      <c r="O142">
        <f t="shared" si="149"/>
        <v>31280</v>
      </c>
      <c r="P142">
        <f t="shared" si="150"/>
        <v>31280</v>
      </c>
      <c r="Q142">
        <f t="shared" si="151"/>
        <v>0</v>
      </c>
      <c r="R142">
        <f t="shared" si="152"/>
        <v>0</v>
      </c>
      <c r="S142">
        <f t="shared" si="153"/>
        <v>0</v>
      </c>
      <c r="T142">
        <f t="shared" si="154"/>
        <v>0</v>
      </c>
      <c r="U142">
        <f t="shared" si="155"/>
        <v>0</v>
      </c>
      <c r="V142">
        <f t="shared" si="156"/>
        <v>0</v>
      </c>
      <c r="W142">
        <f t="shared" si="157"/>
        <v>0</v>
      </c>
      <c r="X142">
        <f t="shared" si="158"/>
        <v>0</v>
      </c>
      <c r="Y142">
        <f t="shared" si="159"/>
        <v>0</v>
      </c>
      <c r="AA142">
        <v>991675999</v>
      </c>
      <c r="AB142">
        <f t="shared" si="160"/>
        <v>31280</v>
      </c>
      <c r="AC142">
        <f t="shared" si="187"/>
        <v>31280</v>
      </c>
      <c r="AD142">
        <f t="shared" si="188"/>
        <v>0</v>
      </c>
      <c r="AE142">
        <f t="shared" si="189"/>
        <v>0</v>
      </c>
      <c r="AF142">
        <f t="shared" si="189"/>
        <v>0</v>
      </c>
      <c r="AG142">
        <f t="shared" si="161"/>
        <v>0</v>
      </c>
      <c r="AH142">
        <f t="shared" si="190"/>
        <v>0</v>
      </c>
      <c r="AI142">
        <f t="shared" si="190"/>
        <v>0</v>
      </c>
      <c r="AJ142">
        <f t="shared" si="162"/>
        <v>0</v>
      </c>
      <c r="AK142">
        <v>31280</v>
      </c>
      <c r="AL142">
        <v>31280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80</v>
      </c>
      <c r="AU142">
        <v>60</v>
      </c>
      <c r="AV142">
        <v>1</v>
      </c>
      <c r="AW142">
        <v>1</v>
      </c>
      <c r="AZ142">
        <v>1</v>
      </c>
      <c r="BA142">
        <v>1</v>
      </c>
      <c r="BB142">
        <v>1</v>
      </c>
      <c r="BC142">
        <v>1</v>
      </c>
      <c r="BH142">
        <v>3</v>
      </c>
      <c r="BI142">
        <v>2</v>
      </c>
      <c r="BM142">
        <v>112001</v>
      </c>
      <c r="BN142">
        <v>0</v>
      </c>
      <c r="BP142">
        <v>0</v>
      </c>
      <c r="BQ142">
        <v>3</v>
      </c>
      <c r="BR142">
        <v>0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Z142">
        <v>80</v>
      </c>
      <c r="CA142">
        <v>60</v>
      </c>
      <c r="CE142">
        <v>0</v>
      </c>
      <c r="CF142">
        <v>0</v>
      </c>
      <c r="CG142">
        <v>0</v>
      </c>
      <c r="CM142">
        <v>0</v>
      </c>
      <c r="CO142">
        <v>0</v>
      </c>
      <c r="CP142">
        <f t="shared" si="163"/>
        <v>31280</v>
      </c>
      <c r="CQ142">
        <f t="shared" si="164"/>
        <v>31280</v>
      </c>
      <c r="CR142">
        <f t="shared" si="165"/>
        <v>0</v>
      </c>
      <c r="CS142">
        <f t="shared" si="166"/>
        <v>0</v>
      </c>
      <c r="CT142">
        <f t="shared" si="167"/>
        <v>0</v>
      </c>
      <c r="CU142">
        <f t="shared" si="168"/>
        <v>0</v>
      </c>
      <c r="CV142">
        <f t="shared" si="169"/>
        <v>0</v>
      </c>
      <c r="CW142">
        <f t="shared" si="170"/>
        <v>0</v>
      </c>
      <c r="CX142">
        <f t="shared" si="171"/>
        <v>0</v>
      </c>
      <c r="CY142">
        <f t="shared" si="172"/>
        <v>0</v>
      </c>
      <c r="CZ142">
        <f t="shared" si="173"/>
        <v>0</v>
      </c>
      <c r="DN142">
        <v>0</v>
      </c>
      <c r="DO142">
        <v>0</v>
      </c>
      <c r="DP142">
        <v>1</v>
      </c>
      <c r="DQ142">
        <v>1</v>
      </c>
      <c r="DU142">
        <v>1010</v>
      </c>
      <c r="DV142" t="s">
        <v>144</v>
      </c>
      <c r="DW142" t="s">
        <v>145</v>
      </c>
      <c r="DX142">
        <v>1</v>
      </c>
      <c r="EE142">
        <v>958035737</v>
      </c>
      <c r="EF142">
        <v>3</v>
      </c>
      <c r="EG142" t="s">
        <v>307</v>
      </c>
      <c r="EH142">
        <v>0</v>
      </c>
      <c r="EJ142">
        <v>2</v>
      </c>
      <c r="EK142">
        <v>112001</v>
      </c>
      <c r="EL142" t="s">
        <v>308</v>
      </c>
      <c r="EM142" t="s">
        <v>309</v>
      </c>
      <c r="EQ142">
        <v>0</v>
      </c>
      <c r="ER142">
        <v>0</v>
      </c>
      <c r="ES142">
        <v>31280</v>
      </c>
      <c r="ET142">
        <v>0</v>
      </c>
      <c r="EU142">
        <v>0</v>
      </c>
      <c r="EV142">
        <v>0</v>
      </c>
      <c r="EW142">
        <v>0</v>
      </c>
      <c r="EX142">
        <v>0</v>
      </c>
      <c r="FQ142">
        <v>0</v>
      </c>
      <c r="FR142">
        <f t="shared" si="174"/>
        <v>0</v>
      </c>
      <c r="FS142">
        <v>0</v>
      </c>
      <c r="FX142">
        <v>80</v>
      </c>
      <c r="FY142">
        <v>60</v>
      </c>
      <c r="GA142" t="s">
        <v>318</v>
      </c>
      <c r="GD142">
        <v>1</v>
      </c>
      <c r="GF142">
        <v>-140849463</v>
      </c>
      <c r="GG142">
        <v>2</v>
      </c>
      <c r="GH142">
        <v>4</v>
      </c>
      <c r="GI142">
        <v>-2</v>
      </c>
      <c r="GJ142">
        <v>0</v>
      </c>
      <c r="GK142">
        <v>0</v>
      </c>
      <c r="GL142">
        <f t="shared" si="175"/>
        <v>0</v>
      </c>
      <c r="GM142">
        <f t="shared" si="176"/>
        <v>31280</v>
      </c>
      <c r="GN142">
        <f t="shared" si="177"/>
        <v>0</v>
      </c>
      <c r="GO142">
        <f t="shared" si="178"/>
        <v>31280</v>
      </c>
      <c r="GP142">
        <f t="shared" si="179"/>
        <v>0</v>
      </c>
      <c r="GR142">
        <v>0</v>
      </c>
      <c r="GS142">
        <v>2</v>
      </c>
      <c r="GT142">
        <v>0</v>
      </c>
      <c r="GV142">
        <f t="shared" si="180"/>
        <v>0</v>
      </c>
      <c r="GW142">
        <v>1</v>
      </c>
      <c r="GX142">
        <f t="shared" si="181"/>
        <v>0</v>
      </c>
      <c r="HA142">
        <v>0</v>
      </c>
      <c r="HB142">
        <v>0</v>
      </c>
      <c r="HC142">
        <f t="shared" si="182"/>
        <v>0</v>
      </c>
      <c r="HE142" t="s">
        <v>112</v>
      </c>
      <c r="HF142" t="s">
        <v>112</v>
      </c>
      <c r="IK142">
        <v>0</v>
      </c>
    </row>
    <row r="143" spans="1:245">
      <c r="A143">
        <v>18</v>
      </c>
      <c r="B143">
        <v>1</v>
      </c>
      <c r="C143">
        <v>503</v>
      </c>
      <c r="E143" t="s">
        <v>316</v>
      </c>
      <c r="F143" t="s">
        <v>109</v>
      </c>
      <c r="G143" t="s">
        <v>317</v>
      </c>
      <c r="H143" t="s">
        <v>144</v>
      </c>
      <c r="I143">
        <f>I139*J143</f>
        <v>1</v>
      </c>
      <c r="J143">
        <v>1</v>
      </c>
      <c r="O143">
        <f t="shared" si="149"/>
        <v>31280</v>
      </c>
      <c r="P143">
        <f t="shared" si="150"/>
        <v>31280</v>
      </c>
      <c r="Q143">
        <f t="shared" si="151"/>
        <v>0</v>
      </c>
      <c r="R143">
        <f t="shared" si="152"/>
        <v>0</v>
      </c>
      <c r="S143">
        <f t="shared" si="153"/>
        <v>0</v>
      </c>
      <c r="T143">
        <f t="shared" si="154"/>
        <v>0</v>
      </c>
      <c r="U143">
        <f t="shared" si="155"/>
        <v>0</v>
      </c>
      <c r="V143">
        <f t="shared" si="156"/>
        <v>0</v>
      </c>
      <c r="W143">
        <f t="shared" si="157"/>
        <v>0</v>
      </c>
      <c r="X143">
        <f t="shared" si="158"/>
        <v>0</v>
      </c>
      <c r="Y143">
        <f t="shared" si="159"/>
        <v>0</v>
      </c>
      <c r="AA143">
        <v>991676013</v>
      </c>
      <c r="AB143">
        <f t="shared" si="160"/>
        <v>31280</v>
      </c>
      <c r="AC143">
        <f t="shared" si="187"/>
        <v>31280</v>
      </c>
      <c r="AD143">
        <f t="shared" si="188"/>
        <v>0</v>
      </c>
      <c r="AE143">
        <f t="shared" si="189"/>
        <v>0</v>
      </c>
      <c r="AF143">
        <f t="shared" si="189"/>
        <v>0</v>
      </c>
      <c r="AG143">
        <f t="shared" si="161"/>
        <v>0</v>
      </c>
      <c r="AH143">
        <f t="shared" si="190"/>
        <v>0</v>
      </c>
      <c r="AI143">
        <f t="shared" si="190"/>
        <v>0</v>
      </c>
      <c r="AJ143">
        <f t="shared" si="162"/>
        <v>0</v>
      </c>
      <c r="AK143">
        <v>31280</v>
      </c>
      <c r="AL143">
        <v>31280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80</v>
      </c>
      <c r="AU143">
        <v>60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v>1</v>
      </c>
      <c r="BH143">
        <v>3</v>
      </c>
      <c r="BI143">
        <v>2</v>
      </c>
      <c r="BM143">
        <v>112001</v>
      </c>
      <c r="BN143">
        <v>0</v>
      </c>
      <c r="BP143">
        <v>0</v>
      </c>
      <c r="BQ143">
        <v>3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Z143">
        <v>80</v>
      </c>
      <c r="CA143">
        <v>60</v>
      </c>
      <c r="CE143">
        <v>0</v>
      </c>
      <c r="CF143">
        <v>0</v>
      </c>
      <c r="CG143">
        <v>0</v>
      </c>
      <c r="CM143">
        <v>0</v>
      </c>
      <c r="CO143">
        <v>0</v>
      </c>
      <c r="CP143">
        <f t="shared" si="163"/>
        <v>31280</v>
      </c>
      <c r="CQ143">
        <f t="shared" si="164"/>
        <v>31280</v>
      </c>
      <c r="CR143">
        <f t="shared" si="165"/>
        <v>0</v>
      </c>
      <c r="CS143">
        <f t="shared" si="166"/>
        <v>0</v>
      </c>
      <c r="CT143">
        <f t="shared" si="167"/>
        <v>0</v>
      </c>
      <c r="CU143">
        <f t="shared" si="168"/>
        <v>0</v>
      </c>
      <c r="CV143">
        <f t="shared" si="169"/>
        <v>0</v>
      </c>
      <c r="CW143">
        <f t="shared" si="170"/>
        <v>0</v>
      </c>
      <c r="CX143">
        <f t="shared" si="171"/>
        <v>0</v>
      </c>
      <c r="CY143">
        <f t="shared" si="172"/>
        <v>0</v>
      </c>
      <c r="CZ143">
        <f t="shared" si="173"/>
        <v>0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144</v>
      </c>
      <c r="DW143" t="s">
        <v>145</v>
      </c>
      <c r="DX143">
        <v>1</v>
      </c>
      <c r="EE143">
        <v>958035737</v>
      </c>
      <c r="EF143">
        <v>3</v>
      </c>
      <c r="EG143" t="s">
        <v>307</v>
      </c>
      <c r="EH143">
        <v>0</v>
      </c>
      <c r="EJ143">
        <v>2</v>
      </c>
      <c r="EK143">
        <v>112001</v>
      </c>
      <c r="EL143" t="s">
        <v>308</v>
      </c>
      <c r="EM143" t="s">
        <v>309</v>
      </c>
      <c r="EQ143">
        <v>0</v>
      </c>
      <c r="ER143">
        <v>31280</v>
      </c>
      <c r="ES143">
        <v>31280</v>
      </c>
      <c r="ET143">
        <v>0</v>
      </c>
      <c r="EU143">
        <v>0</v>
      </c>
      <c r="EV143">
        <v>0</v>
      </c>
      <c r="EW143">
        <v>0</v>
      </c>
      <c r="EX143">
        <v>0</v>
      </c>
      <c r="EZ143">
        <v>5</v>
      </c>
      <c r="FC143">
        <v>1</v>
      </c>
      <c r="FD143">
        <v>18</v>
      </c>
      <c r="FF143">
        <v>37536</v>
      </c>
      <c r="FQ143">
        <v>0</v>
      </c>
      <c r="FR143">
        <f t="shared" si="174"/>
        <v>0</v>
      </c>
      <c r="FS143">
        <v>0</v>
      </c>
      <c r="FX143">
        <v>80</v>
      </c>
      <c r="FY143">
        <v>60</v>
      </c>
      <c r="GA143" t="s">
        <v>318</v>
      </c>
      <c r="GD143">
        <v>1</v>
      </c>
      <c r="GF143">
        <v>-140849463</v>
      </c>
      <c r="GG143">
        <v>2</v>
      </c>
      <c r="GH143">
        <v>3</v>
      </c>
      <c r="GI143">
        <v>-2</v>
      </c>
      <c r="GJ143">
        <v>0</v>
      </c>
      <c r="GK143">
        <v>0</v>
      </c>
      <c r="GL143">
        <f t="shared" si="175"/>
        <v>0</v>
      </c>
      <c r="GM143">
        <f t="shared" si="176"/>
        <v>31280</v>
      </c>
      <c r="GN143">
        <f t="shared" si="177"/>
        <v>0</v>
      </c>
      <c r="GO143">
        <f t="shared" si="178"/>
        <v>31280</v>
      </c>
      <c r="GP143">
        <f t="shared" si="179"/>
        <v>0</v>
      </c>
      <c r="GR143">
        <v>1</v>
      </c>
      <c r="GS143">
        <v>1</v>
      </c>
      <c r="GT143">
        <v>0</v>
      </c>
      <c r="GV143">
        <f t="shared" si="180"/>
        <v>0</v>
      </c>
      <c r="GW143">
        <v>1</v>
      </c>
      <c r="GX143">
        <f t="shared" si="181"/>
        <v>0</v>
      </c>
      <c r="HA143">
        <v>0</v>
      </c>
      <c r="HB143">
        <v>0</v>
      </c>
      <c r="HC143">
        <f t="shared" si="182"/>
        <v>0</v>
      </c>
      <c r="HE143" t="s">
        <v>112</v>
      </c>
      <c r="HF143" t="s">
        <v>112</v>
      </c>
      <c r="IK143">
        <v>0</v>
      </c>
    </row>
    <row r="144" spans="1:245">
      <c r="A144">
        <v>18</v>
      </c>
      <c r="B144">
        <v>1</v>
      </c>
      <c r="C144">
        <v>496</v>
      </c>
      <c r="E144" t="s">
        <v>319</v>
      </c>
      <c r="F144" t="s">
        <v>109</v>
      </c>
      <c r="G144" t="s">
        <v>320</v>
      </c>
      <c r="H144" t="s">
        <v>144</v>
      </c>
      <c r="I144">
        <f>I138*J144</f>
        <v>1</v>
      </c>
      <c r="J144">
        <v>1</v>
      </c>
      <c r="O144">
        <f t="shared" si="149"/>
        <v>2437.5</v>
      </c>
      <c r="P144">
        <f t="shared" si="150"/>
        <v>2437.5</v>
      </c>
      <c r="Q144">
        <f t="shared" si="151"/>
        <v>0</v>
      </c>
      <c r="R144">
        <f t="shared" si="152"/>
        <v>0</v>
      </c>
      <c r="S144">
        <f t="shared" si="153"/>
        <v>0</v>
      </c>
      <c r="T144">
        <f t="shared" si="154"/>
        <v>0</v>
      </c>
      <c r="U144">
        <f t="shared" si="155"/>
        <v>0</v>
      </c>
      <c r="V144">
        <f t="shared" si="156"/>
        <v>0</v>
      </c>
      <c r="W144">
        <f t="shared" si="157"/>
        <v>0</v>
      </c>
      <c r="X144">
        <f t="shared" si="158"/>
        <v>0</v>
      </c>
      <c r="Y144">
        <f t="shared" si="159"/>
        <v>0</v>
      </c>
      <c r="AA144">
        <v>991675999</v>
      </c>
      <c r="AB144">
        <f t="shared" si="160"/>
        <v>2437.5</v>
      </c>
      <c r="AC144">
        <f t="shared" si="187"/>
        <v>2437.5</v>
      </c>
      <c r="AD144">
        <f t="shared" si="188"/>
        <v>0</v>
      </c>
      <c r="AE144">
        <f t="shared" si="189"/>
        <v>0</v>
      </c>
      <c r="AF144">
        <f t="shared" si="189"/>
        <v>0</v>
      </c>
      <c r="AG144">
        <f t="shared" si="161"/>
        <v>0</v>
      </c>
      <c r="AH144">
        <f t="shared" si="190"/>
        <v>0</v>
      </c>
      <c r="AI144">
        <f t="shared" si="190"/>
        <v>0</v>
      </c>
      <c r="AJ144">
        <f t="shared" si="162"/>
        <v>0</v>
      </c>
      <c r="AK144">
        <v>2437.5</v>
      </c>
      <c r="AL144">
        <v>2437.5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80</v>
      </c>
      <c r="AU144">
        <v>60</v>
      </c>
      <c r="AV144">
        <v>1</v>
      </c>
      <c r="AW144">
        <v>1</v>
      </c>
      <c r="AZ144">
        <v>1</v>
      </c>
      <c r="BA144">
        <v>1</v>
      </c>
      <c r="BB144">
        <v>1</v>
      </c>
      <c r="BC144">
        <v>1</v>
      </c>
      <c r="BH144">
        <v>3</v>
      </c>
      <c r="BI144">
        <v>2</v>
      </c>
      <c r="BM144">
        <v>112001</v>
      </c>
      <c r="BN144">
        <v>0</v>
      </c>
      <c r="BP144">
        <v>0</v>
      </c>
      <c r="BQ144">
        <v>3</v>
      </c>
      <c r="BR144">
        <v>0</v>
      </c>
      <c r="BS144">
        <v>1</v>
      </c>
      <c r="BT144">
        <v>1</v>
      </c>
      <c r="BU144">
        <v>1</v>
      </c>
      <c r="BV144">
        <v>1</v>
      </c>
      <c r="BW144">
        <v>1</v>
      </c>
      <c r="BX144">
        <v>1</v>
      </c>
      <c r="BZ144">
        <v>80</v>
      </c>
      <c r="CA144">
        <v>60</v>
      </c>
      <c r="CE144">
        <v>0</v>
      </c>
      <c r="CF144">
        <v>0</v>
      </c>
      <c r="CG144">
        <v>0</v>
      </c>
      <c r="CM144">
        <v>0</v>
      </c>
      <c r="CO144">
        <v>0</v>
      </c>
      <c r="CP144">
        <f t="shared" si="163"/>
        <v>2437.5</v>
      </c>
      <c r="CQ144">
        <f t="shared" si="164"/>
        <v>2437.5</v>
      </c>
      <c r="CR144">
        <f t="shared" si="165"/>
        <v>0</v>
      </c>
      <c r="CS144">
        <f t="shared" si="166"/>
        <v>0</v>
      </c>
      <c r="CT144">
        <f t="shared" si="167"/>
        <v>0</v>
      </c>
      <c r="CU144">
        <f t="shared" si="168"/>
        <v>0</v>
      </c>
      <c r="CV144">
        <f t="shared" si="169"/>
        <v>0</v>
      </c>
      <c r="CW144">
        <f t="shared" si="170"/>
        <v>0</v>
      </c>
      <c r="CX144">
        <f t="shared" si="171"/>
        <v>0</v>
      </c>
      <c r="CY144">
        <f t="shared" si="172"/>
        <v>0</v>
      </c>
      <c r="CZ144">
        <f t="shared" si="173"/>
        <v>0</v>
      </c>
      <c r="DN144">
        <v>0</v>
      </c>
      <c r="DO144">
        <v>0</v>
      </c>
      <c r="DP144">
        <v>1</v>
      </c>
      <c r="DQ144">
        <v>1</v>
      </c>
      <c r="DU144">
        <v>1010</v>
      </c>
      <c r="DV144" t="s">
        <v>144</v>
      </c>
      <c r="DW144" t="s">
        <v>145</v>
      </c>
      <c r="DX144">
        <v>1</v>
      </c>
      <c r="EE144">
        <v>958035737</v>
      </c>
      <c r="EF144">
        <v>3</v>
      </c>
      <c r="EG144" t="s">
        <v>307</v>
      </c>
      <c r="EH144">
        <v>0</v>
      </c>
      <c r="EJ144">
        <v>2</v>
      </c>
      <c r="EK144">
        <v>112001</v>
      </c>
      <c r="EL144" t="s">
        <v>308</v>
      </c>
      <c r="EM144" t="s">
        <v>309</v>
      </c>
      <c r="EQ144">
        <v>0</v>
      </c>
      <c r="ER144">
        <v>0</v>
      </c>
      <c r="ES144">
        <v>2437.5</v>
      </c>
      <c r="ET144">
        <v>0</v>
      </c>
      <c r="EU144">
        <v>0</v>
      </c>
      <c r="EV144">
        <v>0</v>
      </c>
      <c r="EW144">
        <v>0</v>
      </c>
      <c r="EX144">
        <v>0</v>
      </c>
      <c r="FQ144">
        <v>0</v>
      </c>
      <c r="FR144">
        <f t="shared" si="174"/>
        <v>0</v>
      </c>
      <c r="FS144">
        <v>0</v>
      </c>
      <c r="FX144">
        <v>80</v>
      </c>
      <c r="FY144">
        <v>60</v>
      </c>
      <c r="GA144" t="s">
        <v>321</v>
      </c>
      <c r="GD144">
        <v>1</v>
      </c>
      <c r="GF144">
        <v>-1597690584</v>
      </c>
      <c r="GG144">
        <v>2</v>
      </c>
      <c r="GH144">
        <v>4</v>
      </c>
      <c r="GI144">
        <v>-2</v>
      </c>
      <c r="GJ144">
        <v>0</v>
      </c>
      <c r="GK144">
        <v>0</v>
      </c>
      <c r="GL144">
        <f t="shared" si="175"/>
        <v>0</v>
      </c>
      <c r="GM144">
        <f t="shared" si="176"/>
        <v>2437.5</v>
      </c>
      <c r="GN144">
        <f t="shared" si="177"/>
        <v>0</v>
      </c>
      <c r="GO144">
        <f t="shared" si="178"/>
        <v>2437.5</v>
      </c>
      <c r="GP144">
        <f t="shared" si="179"/>
        <v>0</v>
      </c>
      <c r="GR144">
        <v>0</v>
      </c>
      <c r="GS144">
        <v>2</v>
      </c>
      <c r="GT144">
        <v>0</v>
      </c>
      <c r="GV144">
        <f t="shared" si="180"/>
        <v>0</v>
      </c>
      <c r="GW144">
        <v>1</v>
      </c>
      <c r="GX144">
        <f t="shared" si="181"/>
        <v>0</v>
      </c>
      <c r="HA144">
        <v>0</v>
      </c>
      <c r="HB144">
        <v>0</v>
      </c>
      <c r="HC144">
        <f t="shared" si="182"/>
        <v>0</v>
      </c>
      <c r="HE144" t="s">
        <v>112</v>
      </c>
      <c r="HF144" t="s">
        <v>112</v>
      </c>
      <c r="IK144">
        <v>0</v>
      </c>
    </row>
    <row r="145" spans="1:245">
      <c r="A145">
        <v>18</v>
      </c>
      <c r="B145">
        <v>1</v>
      </c>
      <c r="C145">
        <v>504</v>
      </c>
      <c r="E145" t="s">
        <v>319</v>
      </c>
      <c r="F145" t="s">
        <v>109</v>
      </c>
      <c r="G145" t="s">
        <v>320</v>
      </c>
      <c r="H145" t="s">
        <v>144</v>
      </c>
      <c r="I145">
        <f>I139*J145</f>
        <v>1</v>
      </c>
      <c r="J145">
        <v>1</v>
      </c>
      <c r="O145">
        <f t="shared" si="149"/>
        <v>2437.5</v>
      </c>
      <c r="P145">
        <f t="shared" si="150"/>
        <v>2437.5</v>
      </c>
      <c r="Q145">
        <f t="shared" si="151"/>
        <v>0</v>
      </c>
      <c r="R145">
        <f t="shared" si="152"/>
        <v>0</v>
      </c>
      <c r="S145">
        <f t="shared" si="153"/>
        <v>0</v>
      </c>
      <c r="T145">
        <f t="shared" si="154"/>
        <v>0</v>
      </c>
      <c r="U145">
        <f t="shared" si="155"/>
        <v>0</v>
      </c>
      <c r="V145">
        <f t="shared" si="156"/>
        <v>0</v>
      </c>
      <c r="W145">
        <f t="shared" si="157"/>
        <v>0</v>
      </c>
      <c r="X145">
        <f t="shared" si="158"/>
        <v>0</v>
      </c>
      <c r="Y145">
        <f t="shared" si="159"/>
        <v>0</v>
      </c>
      <c r="AA145">
        <v>991676013</v>
      </c>
      <c r="AB145">
        <f t="shared" si="160"/>
        <v>2437.5</v>
      </c>
      <c r="AC145">
        <f t="shared" si="187"/>
        <v>2437.5</v>
      </c>
      <c r="AD145">
        <f t="shared" si="188"/>
        <v>0</v>
      </c>
      <c r="AE145">
        <f t="shared" si="189"/>
        <v>0</v>
      </c>
      <c r="AF145">
        <f t="shared" si="189"/>
        <v>0</v>
      </c>
      <c r="AG145">
        <f t="shared" si="161"/>
        <v>0</v>
      </c>
      <c r="AH145">
        <f t="shared" si="190"/>
        <v>0</v>
      </c>
      <c r="AI145">
        <f t="shared" si="190"/>
        <v>0</v>
      </c>
      <c r="AJ145">
        <f t="shared" si="162"/>
        <v>0</v>
      </c>
      <c r="AK145">
        <v>2437.5</v>
      </c>
      <c r="AL145">
        <v>2437.5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80</v>
      </c>
      <c r="AU145">
        <v>60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1</v>
      </c>
      <c r="BH145">
        <v>3</v>
      </c>
      <c r="BI145">
        <v>2</v>
      </c>
      <c r="BM145">
        <v>112001</v>
      </c>
      <c r="BN145">
        <v>0</v>
      </c>
      <c r="BP145">
        <v>0</v>
      </c>
      <c r="BQ145">
        <v>3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Z145">
        <v>80</v>
      </c>
      <c r="CA145">
        <v>60</v>
      </c>
      <c r="CE145">
        <v>0</v>
      </c>
      <c r="CF145">
        <v>0</v>
      </c>
      <c r="CG145">
        <v>0</v>
      </c>
      <c r="CM145">
        <v>0</v>
      </c>
      <c r="CO145">
        <v>0</v>
      </c>
      <c r="CP145">
        <f t="shared" si="163"/>
        <v>2437.5</v>
      </c>
      <c r="CQ145">
        <f t="shared" si="164"/>
        <v>2437.5</v>
      </c>
      <c r="CR145">
        <f t="shared" si="165"/>
        <v>0</v>
      </c>
      <c r="CS145">
        <f t="shared" si="166"/>
        <v>0</v>
      </c>
      <c r="CT145">
        <f t="shared" si="167"/>
        <v>0</v>
      </c>
      <c r="CU145">
        <f t="shared" si="168"/>
        <v>0</v>
      </c>
      <c r="CV145">
        <f t="shared" si="169"/>
        <v>0</v>
      </c>
      <c r="CW145">
        <f t="shared" si="170"/>
        <v>0</v>
      </c>
      <c r="CX145">
        <f t="shared" si="171"/>
        <v>0</v>
      </c>
      <c r="CY145">
        <f t="shared" si="172"/>
        <v>0</v>
      </c>
      <c r="CZ145">
        <f t="shared" si="173"/>
        <v>0</v>
      </c>
      <c r="DN145">
        <v>0</v>
      </c>
      <c r="DO145">
        <v>0</v>
      </c>
      <c r="DP145">
        <v>1</v>
      </c>
      <c r="DQ145">
        <v>1</v>
      </c>
      <c r="DU145">
        <v>1010</v>
      </c>
      <c r="DV145" t="s">
        <v>144</v>
      </c>
      <c r="DW145" t="s">
        <v>145</v>
      </c>
      <c r="DX145">
        <v>1</v>
      </c>
      <c r="EE145">
        <v>958035737</v>
      </c>
      <c r="EF145">
        <v>3</v>
      </c>
      <c r="EG145" t="s">
        <v>307</v>
      </c>
      <c r="EH145">
        <v>0</v>
      </c>
      <c r="EJ145">
        <v>2</v>
      </c>
      <c r="EK145">
        <v>112001</v>
      </c>
      <c r="EL145" t="s">
        <v>308</v>
      </c>
      <c r="EM145" t="s">
        <v>309</v>
      </c>
      <c r="EQ145">
        <v>0</v>
      </c>
      <c r="ER145">
        <v>2437.5</v>
      </c>
      <c r="ES145">
        <v>2437.5</v>
      </c>
      <c r="ET145">
        <v>0</v>
      </c>
      <c r="EU145">
        <v>0</v>
      </c>
      <c r="EV145">
        <v>0</v>
      </c>
      <c r="EW145">
        <v>0</v>
      </c>
      <c r="EX145">
        <v>0</v>
      </c>
      <c r="EZ145">
        <v>5</v>
      </c>
      <c r="FC145">
        <v>1</v>
      </c>
      <c r="FD145">
        <v>18</v>
      </c>
      <c r="FF145">
        <v>2925</v>
      </c>
      <c r="FQ145">
        <v>0</v>
      </c>
      <c r="FR145">
        <f t="shared" si="174"/>
        <v>0</v>
      </c>
      <c r="FS145">
        <v>0</v>
      </c>
      <c r="FX145">
        <v>80</v>
      </c>
      <c r="FY145">
        <v>60</v>
      </c>
      <c r="GA145" t="s">
        <v>321</v>
      </c>
      <c r="GD145">
        <v>1</v>
      </c>
      <c r="GF145">
        <v>-1597690584</v>
      </c>
      <c r="GG145">
        <v>2</v>
      </c>
      <c r="GH145">
        <v>3</v>
      </c>
      <c r="GI145">
        <v>-2</v>
      </c>
      <c r="GJ145">
        <v>0</v>
      </c>
      <c r="GK145">
        <v>0</v>
      </c>
      <c r="GL145">
        <f t="shared" si="175"/>
        <v>0</v>
      </c>
      <c r="GM145">
        <f t="shared" si="176"/>
        <v>2437.5</v>
      </c>
      <c r="GN145">
        <f t="shared" si="177"/>
        <v>0</v>
      </c>
      <c r="GO145">
        <f t="shared" si="178"/>
        <v>2437.5</v>
      </c>
      <c r="GP145">
        <f t="shared" si="179"/>
        <v>0</v>
      </c>
      <c r="GR145">
        <v>1</v>
      </c>
      <c r="GS145">
        <v>1</v>
      </c>
      <c r="GT145">
        <v>0</v>
      </c>
      <c r="GV145">
        <f t="shared" si="180"/>
        <v>0</v>
      </c>
      <c r="GW145">
        <v>1</v>
      </c>
      <c r="GX145">
        <f t="shared" si="181"/>
        <v>0</v>
      </c>
      <c r="HA145">
        <v>0</v>
      </c>
      <c r="HB145">
        <v>0</v>
      </c>
      <c r="HC145">
        <f t="shared" si="182"/>
        <v>0</v>
      </c>
      <c r="HE145" t="s">
        <v>112</v>
      </c>
      <c r="HF145" t="s">
        <v>112</v>
      </c>
      <c r="IK145">
        <v>0</v>
      </c>
    </row>
    <row r="146" spans="1:245">
      <c r="A146">
        <v>17</v>
      </c>
      <c r="B146">
        <v>1</v>
      </c>
      <c r="C146">
        <f ca="1">ROW(SmtRes!A509)</f>
        <v>509</v>
      </c>
      <c r="D146">
        <f ca="1">ROW(EtalonRes!A499)</f>
        <v>499</v>
      </c>
      <c r="E146" t="s">
        <v>322</v>
      </c>
      <c r="F146" t="s">
        <v>323</v>
      </c>
      <c r="G146" t="s">
        <v>324</v>
      </c>
      <c r="H146" t="s">
        <v>176</v>
      </c>
      <c r="I146">
        <v>1</v>
      </c>
      <c r="J146">
        <v>0</v>
      </c>
      <c r="O146">
        <f t="shared" si="149"/>
        <v>22.48</v>
      </c>
      <c r="P146">
        <f t="shared" si="150"/>
        <v>0</v>
      </c>
      <c r="Q146">
        <f t="shared" si="151"/>
        <v>1.31</v>
      </c>
      <c r="R146">
        <f t="shared" si="152"/>
        <v>0</v>
      </c>
      <c r="S146">
        <f t="shared" si="153"/>
        <v>21.17</v>
      </c>
      <c r="T146">
        <f t="shared" si="154"/>
        <v>0</v>
      </c>
      <c r="U146">
        <f t="shared" si="155"/>
        <v>2.2000000000000002</v>
      </c>
      <c r="V146">
        <f t="shared" si="156"/>
        <v>0</v>
      </c>
      <c r="W146">
        <f t="shared" si="157"/>
        <v>0</v>
      </c>
      <c r="X146">
        <f t="shared" si="158"/>
        <v>16.940000000000001</v>
      </c>
      <c r="Y146">
        <f t="shared" si="159"/>
        <v>12.7</v>
      </c>
      <c r="AA146">
        <v>991675999</v>
      </c>
      <c r="AB146">
        <f t="shared" si="160"/>
        <v>22.475000000000001</v>
      </c>
      <c r="AC146">
        <f>ROUND(((ES146*0)),6)</f>
        <v>0</v>
      </c>
      <c r="AD146">
        <f>ROUND(((((ET146*0.5))-((EU146*0.5)))+AE146),6)</f>
        <v>1.31</v>
      </c>
      <c r="AE146">
        <f>ROUND(((EU146*0.5)),6)</f>
        <v>0</v>
      </c>
      <c r="AF146">
        <f>ROUND(((EV146*0.5)),6)</f>
        <v>21.164999999999999</v>
      </c>
      <c r="AG146">
        <f t="shared" si="161"/>
        <v>0</v>
      </c>
      <c r="AH146">
        <f>((EW146*0.5))</f>
        <v>2.2000000000000002</v>
      </c>
      <c r="AI146">
        <f>((EX146*0.5))</f>
        <v>0</v>
      </c>
      <c r="AJ146">
        <f t="shared" si="162"/>
        <v>0</v>
      </c>
      <c r="AK146">
        <v>48.72</v>
      </c>
      <c r="AL146">
        <v>3.77</v>
      </c>
      <c r="AM146">
        <v>2.62</v>
      </c>
      <c r="AN146">
        <v>0</v>
      </c>
      <c r="AO146">
        <v>42.33</v>
      </c>
      <c r="AP146">
        <v>0</v>
      </c>
      <c r="AQ146">
        <v>4.4000000000000004</v>
      </c>
      <c r="AR146">
        <v>0</v>
      </c>
      <c r="AS146">
        <v>0</v>
      </c>
      <c r="AT146">
        <v>80</v>
      </c>
      <c r="AU146">
        <v>60</v>
      </c>
      <c r="AV146">
        <v>1</v>
      </c>
      <c r="AW146">
        <v>1</v>
      </c>
      <c r="AZ146">
        <v>1</v>
      </c>
      <c r="BA146">
        <v>1</v>
      </c>
      <c r="BB146">
        <v>1</v>
      </c>
      <c r="BC146">
        <v>1</v>
      </c>
      <c r="BH146">
        <v>0</v>
      </c>
      <c r="BI146">
        <v>2</v>
      </c>
      <c r="BJ146" t="s">
        <v>325</v>
      </c>
      <c r="BM146">
        <v>112001</v>
      </c>
      <c r="BN146">
        <v>0</v>
      </c>
      <c r="BP146">
        <v>0</v>
      </c>
      <c r="BQ146">
        <v>3</v>
      </c>
      <c r="BR146">
        <v>0</v>
      </c>
      <c r="BS146">
        <v>1</v>
      </c>
      <c r="BT146">
        <v>1</v>
      </c>
      <c r="BU146">
        <v>1</v>
      </c>
      <c r="BV146">
        <v>1</v>
      </c>
      <c r="BW146">
        <v>1</v>
      </c>
      <c r="BX146">
        <v>1</v>
      </c>
      <c r="BZ146">
        <v>80</v>
      </c>
      <c r="CA146">
        <v>60</v>
      </c>
      <c r="CE146">
        <v>0</v>
      </c>
      <c r="CF146">
        <v>0</v>
      </c>
      <c r="CG146">
        <v>0</v>
      </c>
      <c r="CM146">
        <v>0</v>
      </c>
      <c r="CN146" t="s">
        <v>305</v>
      </c>
      <c r="CO146">
        <v>0</v>
      </c>
      <c r="CP146">
        <f t="shared" si="163"/>
        <v>22.48</v>
      </c>
      <c r="CQ146">
        <f t="shared" si="164"/>
        <v>0</v>
      </c>
      <c r="CR146">
        <f t="shared" si="165"/>
        <v>1.31</v>
      </c>
      <c r="CS146">
        <f t="shared" si="166"/>
        <v>0</v>
      </c>
      <c r="CT146">
        <f t="shared" si="167"/>
        <v>21.164999999999999</v>
      </c>
      <c r="CU146">
        <f t="shared" si="168"/>
        <v>0</v>
      </c>
      <c r="CV146">
        <f t="shared" si="169"/>
        <v>2.2000000000000002</v>
      </c>
      <c r="CW146">
        <f t="shared" si="170"/>
        <v>0</v>
      </c>
      <c r="CX146">
        <f t="shared" si="171"/>
        <v>0</v>
      </c>
      <c r="CY146">
        <f t="shared" si="172"/>
        <v>16.936</v>
      </c>
      <c r="CZ146">
        <f t="shared" si="173"/>
        <v>12.702</v>
      </c>
      <c r="DD146" t="s">
        <v>212</v>
      </c>
      <c r="DE146" t="s">
        <v>306</v>
      </c>
      <c r="DF146" t="s">
        <v>306</v>
      </c>
      <c r="DG146" t="s">
        <v>306</v>
      </c>
      <c r="DI146" t="s">
        <v>306</v>
      </c>
      <c r="DJ146" t="s">
        <v>306</v>
      </c>
      <c r="DN146">
        <v>0</v>
      </c>
      <c r="DO146">
        <v>0</v>
      </c>
      <c r="DP146">
        <v>1</v>
      </c>
      <c r="DQ146">
        <v>1</v>
      </c>
      <c r="DU146">
        <v>1013</v>
      </c>
      <c r="DV146" t="s">
        <v>176</v>
      </c>
      <c r="DW146" t="s">
        <v>176</v>
      </c>
      <c r="DX146">
        <v>1</v>
      </c>
      <c r="EE146">
        <v>958035737</v>
      </c>
      <c r="EF146">
        <v>3</v>
      </c>
      <c r="EG146" t="s">
        <v>307</v>
      </c>
      <c r="EH146">
        <v>0</v>
      </c>
      <c r="EJ146">
        <v>2</v>
      </c>
      <c r="EK146">
        <v>112001</v>
      </c>
      <c r="EL146" t="s">
        <v>308</v>
      </c>
      <c r="EM146" t="s">
        <v>309</v>
      </c>
      <c r="EO146" t="s">
        <v>310</v>
      </c>
      <c r="EQ146">
        <v>0</v>
      </c>
      <c r="ER146">
        <v>48.72</v>
      </c>
      <c r="ES146">
        <v>3.77</v>
      </c>
      <c r="ET146">
        <v>2.62</v>
      </c>
      <c r="EU146">
        <v>0</v>
      </c>
      <c r="EV146">
        <v>42.33</v>
      </c>
      <c r="EW146">
        <v>4.4000000000000004</v>
      </c>
      <c r="EX146">
        <v>0</v>
      </c>
      <c r="EY146">
        <v>0</v>
      </c>
      <c r="FQ146">
        <v>0</v>
      </c>
      <c r="FR146">
        <f t="shared" si="174"/>
        <v>0</v>
      </c>
      <c r="FS146">
        <v>0</v>
      </c>
      <c r="FX146">
        <v>80</v>
      </c>
      <c r="FY146">
        <v>60</v>
      </c>
      <c r="GD146">
        <v>1</v>
      </c>
      <c r="GF146">
        <v>-1011020430</v>
      </c>
      <c r="GG146">
        <v>2</v>
      </c>
      <c r="GH146">
        <v>1</v>
      </c>
      <c r="GI146">
        <v>-2</v>
      </c>
      <c r="GJ146">
        <v>0</v>
      </c>
      <c r="GK146">
        <v>0</v>
      </c>
      <c r="GL146">
        <f t="shared" si="175"/>
        <v>0</v>
      </c>
      <c r="GM146">
        <f t="shared" si="176"/>
        <v>52.12</v>
      </c>
      <c r="GN146">
        <f t="shared" si="177"/>
        <v>0</v>
      </c>
      <c r="GO146">
        <f t="shared" si="178"/>
        <v>52.12</v>
      </c>
      <c r="GP146">
        <f t="shared" si="179"/>
        <v>0</v>
      </c>
      <c r="GR146">
        <v>0</v>
      </c>
      <c r="GS146">
        <v>3</v>
      </c>
      <c r="GT146">
        <v>0</v>
      </c>
      <c r="GV146">
        <f t="shared" si="180"/>
        <v>0</v>
      </c>
      <c r="GW146">
        <v>1</v>
      </c>
      <c r="GX146">
        <f t="shared" si="181"/>
        <v>0</v>
      </c>
      <c r="HA146">
        <v>0</v>
      </c>
      <c r="HB146">
        <v>0</v>
      </c>
      <c r="HC146">
        <f t="shared" si="182"/>
        <v>0</v>
      </c>
      <c r="IK146">
        <v>0</v>
      </c>
    </row>
    <row r="147" spans="1:245">
      <c r="A147">
        <v>17</v>
      </c>
      <c r="B147">
        <v>1</v>
      </c>
      <c r="C147">
        <f ca="1">ROW(SmtRes!A514)</f>
        <v>514</v>
      </c>
      <c r="D147">
        <f ca="1">ROW(EtalonRes!A504)</f>
        <v>504</v>
      </c>
      <c r="E147" t="s">
        <v>322</v>
      </c>
      <c r="F147" t="s">
        <v>323</v>
      </c>
      <c r="G147" t="s">
        <v>324</v>
      </c>
      <c r="H147" t="s">
        <v>176</v>
      </c>
      <c r="I147">
        <v>1</v>
      </c>
      <c r="J147">
        <v>0</v>
      </c>
      <c r="O147">
        <f t="shared" si="149"/>
        <v>725.13</v>
      </c>
      <c r="P147">
        <f t="shared" si="150"/>
        <v>0</v>
      </c>
      <c r="Q147">
        <f t="shared" si="151"/>
        <v>13.99</v>
      </c>
      <c r="R147">
        <f t="shared" si="152"/>
        <v>0</v>
      </c>
      <c r="S147">
        <f t="shared" si="153"/>
        <v>711.14</v>
      </c>
      <c r="T147">
        <f t="shared" si="154"/>
        <v>0</v>
      </c>
      <c r="U147">
        <f t="shared" si="155"/>
        <v>2.2000000000000002</v>
      </c>
      <c r="V147">
        <f t="shared" si="156"/>
        <v>0</v>
      </c>
      <c r="W147">
        <f t="shared" si="157"/>
        <v>0</v>
      </c>
      <c r="X147">
        <f t="shared" si="158"/>
        <v>568.91</v>
      </c>
      <c r="Y147">
        <f t="shared" si="159"/>
        <v>426.68</v>
      </c>
      <c r="AA147">
        <v>991676013</v>
      </c>
      <c r="AB147">
        <f t="shared" si="160"/>
        <v>22.475000000000001</v>
      </c>
      <c r="AC147">
        <f>ROUND(((ES147*0)),6)</f>
        <v>0</v>
      </c>
      <c r="AD147">
        <f>ROUND(((((ET147*0.5))-((EU147*0.5)))+AE147),6)</f>
        <v>1.31</v>
      </c>
      <c r="AE147">
        <f>ROUND(((EU147*0.5)),6)</f>
        <v>0</v>
      </c>
      <c r="AF147">
        <f>ROUND(((EV147*0.5)),6)</f>
        <v>21.164999999999999</v>
      </c>
      <c r="AG147">
        <f t="shared" si="161"/>
        <v>0</v>
      </c>
      <c r="AH147">
        <f>((EW147*0.5))</f>
        <v>2.2000000000000002</v>
      </c>
      <c r="AI147">
        <f>((EX147*0.5))</f>
        <v>0</v>
      </c>
      <c r="AJ147">
        <f t="shared" si="162"/>
        <v>0</v>
      </c>
      <c r="AK147">
        <v>48.72</v>
      </c>
      <c r="AL147">
        <v>3.77</v>
      </c>
      <c r="AM147">
        <v>2.62</v>
      </c>
      <c r="AN147">
        <v>0</v>
      </c>
      <c r="AO147">
        <v>42.33</v>
      </c>
      <c r="AP147">
        <v>0</v>
      </c>
      <c r="AQ147">
        <v>4.4000000000000004</v>
      </c>
      <c r="AR147">
        <v>0</v>
      </c>
      <c r="AS147">
        <v>0</v>
      </c>
      <c r="AT147">
        <v>80</v>
      </c>
      <c r="AU147">
        <v>60</v>
      </c>
      <c r="AV147">
        <v>1</v>
      </c>
      <c r="AW147">
        <v>1</v>
      </c>
      <c r="AZ147">
        <v>1</v>
      </c>
      <c r="BA147">
        <v>33.6</v>
      </c>
      <c r="BB147">
        <v>10.68</v>
      </c>
      <c r="BC147">
        <v>14.29</v>
      </c>
      <c r="BH147">
        <v>0</v>
      </c>
      <c r="BI147">
        <v>2</v>
      </c>
      <c r="BJ147" t="s">
        <v>325</v>
      </c>
      <c r="BM147">
        <v>112001</v>
      </c>
      <c r="BN147">
        <v>0</v>
      </c>
      <c r="BO147" t="s">
        <v>323</v>
      </c>
      <c r="BP147">
        <v>1</v>
      </c>
      <c r="BQ147">
        <v>3</v>
      </c>
      <c r="BR147">
        <v>0</v>
      </c>
      <c r="BS147">
        <v>33.6</v>
      </c>
      <c r="BT147">
        <v>1</v>
      </c>
      <c r="BU147">
        <v>1</v>
      </c>
      <c r="BV147">
        <v>1</v>
      </c>
      <c r="BW147">
        <v>1</v>
      </c>
      <c r="BX147">
        <v>1</v>
      </c>
      <c r="BZ147">
        <v>80</v>
      </c>
      <c r="CA147">
        <v>60</v>
      </c>
      <c r="CE147">
        <v>0</v>
      </c>
      <c r="CF147">
        <v>0</v>
      </c>
      <c r="CG147">
        <v>0</v>
      </c>
      <c r="CM147">
        <v>0</v>
      </c>
      <c r="CN147" t="s">
        <v>305</v>
      </c>
      <c r="CO147">
        <v>0</v>
      </c>
      <c r="CP147">
        <f t="shared" si="163"/>
        <v>725.13</v>
      </c>
      <c r="CQ147">
        <f t="shared" si="164"/>
        <v>0</v>
      </c>
      <c r="CR147">
        <f t="shared" si="165"/>
        <v>13.9908</v>
      </c>
      <c r="CS147">
        <f t="shared" si="166"/>
        <v>0</v>
      </c>
      <c r="CT147">
        <f t="shared" si="167"/>
        <v>711.14400000000001</v>
      </c>
      <c r="CU147">
        <f t="shared" si="168"/>
        <v>0</v>
      </c>
      <c r="CV147">
        <f t="shared" si="169"/>
        <v>2.2000000000000002</v>
      </c>
      <c r="CW147">
        <f t="shared" si="170"/>
        <v>0</v>
      </c>
      <c r="CX147">
        <f t="shared" si="171"/>
        <v>0</v>
      </c>
      <c r="CY147">
        <f t="shared" si="172"/>
        <v>568.91199999999992</v>
      </c>
      <c r="CZ147">
        <f t="shared" si="173"/>
        <v>426.68400000000003</v>
      </c>
      <c r="DD147" t="s">
        <v>212</v>
      </c>
      <c r="DE147" t="s">
        <v>306</v>
      </c>
      <c r="DF147" t="s">
        <v>306</v>
      </c>
      <c r="DG147" t="s">
        <v>306</v>
      </c>
      <c r="DI147" t="s">
        <v>306</v>
      </c>
      <c r="DJ147" t="s">
        <v>306</v>
      </c>
      <c r="DN147">
        <v>0</v>
      </c>
      <c r="DO147">
        <v>0</v>
      </c>
      <c r="DP147">
        <v>1</v>
      </c>
      <c r="DQ147">
        <v>1</v>
      </c>
      <c r="DU147">
        <v>1013</v>
      </c>
      <c r="DV147" t="s">
        <v>176</v>
      </c>
      <c r="DW147" t="s">
        <v>176</v>
      </c>
      <c r="DX147">
        <v>1</v>
      </c>
      <c r="EE147">
        <v>958035737</v>
      </c>
      <c r="EF147">
        <v>3</v>
      </c>
      <c r="EG147" t="s">
        <v>307</v>
      </c>
      <c r="EH147">
        <v>0</v>
      </c>
      <c r="EJ147">
        <v>2</v>
      </c>
      <c r="EK147">
        <v>112001</v>
      </c>
      <c r="EL147" t="s">
        <v>308</v>
      </c>
      <c r="EM147" t="s">
        <v>309</v>
      </c>
      <c r="EO147" t="s">
        <v>310</v>
      </c>
      <c r="EQ147">
        <v>0</v>
      </c>
      <c r="ER147">
        <v>48.72</v>
      </c>
      <c r="ES147">
        <v>3.77</v>
      </c>
      <c r="ET147">
        <v>2.62</v>
      </c>
      <c r="EU147">
        <v>0</v>
      </c>
      <c r="EV147">
        <v>42.33</v>
      </c>
      <c r="EW147">
        <v>4.4000000000000004</v>
      </c>
      <c r="EX147">
        <v>0</v>
      </c>
      <c r="EY147">
        <v>0</v>
      </c>
      <c r="FQ147">
        <v>0</v>
      </c>
      <c r="FR147">
        <f t="shared" si="174"/>
        <v>0</v>
      </c>
      <c r="FS147">
        <v>0</v>
      </c>
      <c r="FX147">
        <v>80</v>
      </c>
      <c r="FY147">
        <v>60</v>
      </c>
      <c r="GD147">
        <v>1</v>
      </c>
      <c r="GF147">
        <v>-1011020430</v>
      </c>
      <c r="GG147">
        <v>2</v>
      </c>
      <c r="GH147">
        <v>1</v>
      </c>
      <c r="GI147">
        <v>2</v>
      </c>
      <c r="GJ147">
        <v>0</v>
      </c>
      <c r="GK147">
        <v>0</v>
      </c>
      <c r="GL147">
        <f t="shared" si="175"/>
        <v>0</v>
      </c>
      <c r="GM147">
        <f t="shared" si="176"/>
        <v>1720.72</v>
      </c>
      <c r="GN147">
        <f t="shared" si="177"/>
        <v>0</v>
      </c>
      <c r="GO147">
        <f t="shared" si="178"/>
        <v>1720.72</v>
      </c>
      <c r="GP147">
        <f t="shared" si="179"/>
        <v>0</v>
      </c>
      <c r="GR147">
        <v>0</v>
      </c>
      <c r="GS147">
        <v>3</v>
      </c>
      <c r="GT147">
        <v>0</v>
      </c>
      <c r="GV147">
        <f t="shared" si="180"/>
        <v>0</v>
      </c>
      <c r="GW147">
        <v>1</v>
      </c>
      <c r="GX147">
        <f t="shared" si="181"/>
        <v>0</v>
      </c>
      <c r="HA147">
        <v>0</v>
      </c>
      <c r="HB147">
        <v>0</v>
      </c>
      <c r="HC147">
        <f t="shared" si="182"/>
        <v>0</v>
      </c>
      <c r="IK147">
        <v>0</v>
      </c>
    </row>
    <row r="148" spans="1:245">
      <c r="A148">
        <v>17</v>
      </c>
      <c r="B148">
        <v>1</v>
      </c>
      <c r="C148">
        <f ca="1">ROW(SmtRes!A522)</f>
        <v>522</v>
      </c>
      <c r="D148">
        <f ca="1">ROW(EtalonRes!A509)</f>
        <v>509</v>
      </c>
      <c r="E148" t="s">
        <v>326</v>
      </c>
      <c r="F148" t="s">
        <v>323</v>
      </c>
      <c r="G148" t="s">
        <v>327</v>
      </c>
      <c r="H148" t="s">
        <v>176</v>
      </c>
      <c r="I148">
        <v>1</v>
      </c>
      <c r="J148">
        <v>0</v>
      </c>
      <c r="O148">
        <f t="shared" si="149"/>
        <v>48.72</v>
      </c>
      <c r="P148">
        <f t="shared" si="150"/>
        <v>3.77</v>
      </c>
      <c r="Q148">
        <f t="shared" si="151"/>
        <v>2.62</v>
      </c>
      <c r="R148">
        <f t="shared" si="152"/>
        <v>0</v>
      </c>
      <c r="S148">
        <f t="shared" si="153"/>
        <v>42.33</v>
      </c>
      <c r="T148">
        <f t="shared" si="154"/>
        <v>0</v>
      </c>
      <c r="U148">
        <f t="shared" si="155"/>
        <v>4.4000000000000004</v>
      </c>
      <c r="V148">
        <f t="shared" si="156"/>
        <v>0</v>
      </c>
      <c r="W148">
        <f t="shared" si="157"/>
        <v>0</v>
      </c>
      <c r="X148">
        <f t="shared" si="158"/>
        <v>33.86</v>
      </c>
      <c r="Y148">
        <f t="shared" si="159"/>
        <v>25.4</v>
      </c>
      <c r="AA148">
        <v>991675999</v>
      </c>
      <c r="AB148">
        <f t="shared" si="160"/>
        <v>48.72</v>
      </c>
      <c r="AC148">
        <f t="shared" ref="AC148:AC155" si="191">ROUND((ES148),6)</f>
        <v>3.77</v>
      </c>
      <c r="AD148">
        <f t="shared" ref="AD148:AD155" si="192">ROUND((((ET148)-(EU148))+AE148),6)</f>
        <v>2.62</v>
      </c>
      <c r="AE148">
        <f t="shared" ref="AE148:AF155" si="193">ROUND((EU148),6)</f>
        <v>0</v>
      </c>
      <c r="AF148">
        <f t="shared" si="193"/>
        <v>42.33</v>
      </c>
      <c r="AG148">
        <f t="shared" si="161"/>
        <v>0</v>
      </c>
      <c r="AH148">
        <f t="shared" ref="AH148:AI155" si="194">(EW148)</f>
        <v>4.4000000000000004</v>
      </c>
      <c r="AI148">
        <f t="shared" si="194"/>
        <v>0</v>
      </c>
      <c r="AJ148">
        <f t="shared" si="162"/>
        <v>0</v>
      </c>
      <c r="AK148">
        <v>48.72</v>
      </c>
      <c r="AL148">
        <v>3.77</v>
      </c>
      <c r="AM148">
        <v>2.62</v>
      </c>
      <c r="AN148">
        <v>0</v>
      </c>
      <c r="AO148">
        <v>42.33</v>
      </c>
      <c r="AP148">
        <v>0</v>
      </c>
      <c r="AQ148">
        <v>4.4000000000000004</v>
      </c>
      <c r="AR148">
        <v>0</v>
      </c>
      <c r="AS148">
        <v>0</v>
      </c>
      <c r="AT148">
        <v>80</v>
      </c>
      <c r="AU148">
        <v>60</v>
      </c>
      <c r="AV148">
        <v>1</v>
      </c>
      <c r="AW148">
        <v>1</v>
      </c>
      <c r="AZ148">
        <v>1</v>
      </c>
      <c r="BA148">
        <v>1</v>
      </c>
      <c r="BB148">
        <v>1</v>
      </c>
      <c r="BC148">
        <v>1</v>
      </c>
      <c r="BH148">
        <v>0</v>
      </c>
      <c r="BI148">
        <v>2</v>
      </c>
      <c r="BJ148" t="s">
        <v>325</v>
      </c>
      <c r="BM148">
        <v>112001</v>
      </c>
      <c r="BN148">
        <v>0</v>
      </c>
      <c r="BP148">
        <v>0</v>
      </c>
      <c r="BQ148">
        <v>3</v>
      </c>
      <c r="BR148">
        <v>0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Z148">
        <v>80</v>
      </c>
      <c r="CA148">
        <v>60</v>
      </c>
      <c r="CE148">
        <v>0</v>
      </c>
      <c r="CF148">
        <v>0</v>
      </c>
      <c r="CG148">
        <v>0</v>
      </c>
      <c r="CM148">
        <v>0</v>
      </c>
      <c r="CO148">
        <v>0</v>
      </c>
      <c r="CP148">
        <f t="shared" si="163"/>
        <v>48.72</v>
      </c>
      <c r="CQ148">
        <f t="shared" si="164"/>
        <v>3.77</v>
      </c>
      <c r="CR148">
        <f t="shared" si="165"/>
        <v>2.62</v>
      </c>
      <c r="CS148">
        <f t="shared" si="166"/>
        <v>0</v>
      </c>
      <c r="CT148">
        <f t="shared" si="167"/>
        <v>42.33</v>
      </c>
      <c r="CU148">
        <f t="shared" si="168"/>
        <v>0</v>
      </c>
      <c r="CV148">
        <f t="shared" si="169"/>
        <v>4.4000000000000004</v>
      </c>
      <c r="CW148">
        <f t="shared" si="170"/>
        <v>0</v>
      </c>
      <c r="CX148">
        <f t="shared" si="171"/>
        <v>0</v>
      </c>
      <c r="CY148">
        <f t="shared" si="172"/>
        <v>33.863999999999997</v>
      </c>
      <c r="CZ148">
        <f t="shared" si="173"/>
        <v>25.397999999999996</v>
      </c>
      <c r="DN148">
        <v>0</v>
      </c>
      <c r="DO148">
        <v>0</v>
      </c>
      <c r="DP148">
        <v>1</v>
      </c>
      <c r="DQ148">
        <v>1</v>
      </c>
      <c r="DU148">
        <v>1013</v>
      </c>
      <c r="DV148" t="s">
        <v>176</v>
      </c>
      <c r="DW148" t="s">
        <v>176</v>
      </c>
      <c r="DX148">
        <v>1</v>
      </c>
      <c r="EE148">
        <v>958035737</v>
      </c>
      <c r="EF148">
        <v>3</v>
      </c>
      <c r="EG148" t="s">
        <v>307</v>
      </c>
      <c r="EH148">
        <v>0</v>
      </c>
      <c r="EJ148">
        <v>2</v>
      </c>
      <c r="EK148">
        <v>112001</v>
      </c>
      <c r="EL148" t="s">
        <v>308</v>
      </c>
      <c r="EM148" t="s">
        <v>309</v>
      </c>
      <c r="EQ148">
        <v>0</v>
      </c>
      <c r="ER148">
        <v>48.72</v>
      </c>
      <c r="ES148">
        <v>3.77</v>
      </c>
      <c r="ET148">
        <v>2.62</v>
      </c>
      <c r="EU148">
        <v>0</v>
      </c>
      <c r="EV148">
        <v>42.33</v>
      </c>
      <c r="EW148">
        <v>4.4000000000000004</v>
      </c>
      <c r="EX148">
        <v>0</v>
      </c>
      <c r="EY148">
        <v>0</v>
      </c>
      <c r="FQ148">
        <v>0</v>
      </c>
      <c r="FR148">
        <f t="shared" si="174"/>
        <v>0</v>
      </c>
      <c r="FS148">
        <v>0</v>
      </c>
      <c r="FX148">
        <v>80</v>
      </c>
      <c r="FY148">
        <v>60</v>
      </c>
      <c r="GD148">
        <v>1</v>
      </c>
      <c r="GF148">
        <v>1862789615</v>
      </c>
      <c r="GG148">
        <v>2</v>
      </c>
      <c r="GH148">
        <v>1</v>
      </c>
      <c r="GI148">
        <v>-2</v>
      </c>
      <c r="GJ148">
        <v>0</v>
      </c>
      <c r="GK148">
        <v>0</v>
      </c>
      <c r="GL148">
        <f t="shared" si="175"/>
        <v>0</v>
      </c>
      <c r="GM148">
        <f t="shared" si="176"/>
        <v>107.98</v>
      </c>
      <c r="GN148">
        <f t="shared" si="177"/>
        <v>0</v>
      </c>
      <c r="GO148">
        <f t="shared" si="178"/>
        <v>107.98</v>
      </c>
      <c r="GP148">
        <f t="shared" si="179"/>
        <v>0</v>
      </c>
      <c r="GR148">
        <v>0</v>
      </c>
      <c r="GS148">
        <v>3</v>
      </c>
      <c r="GT148">
        <v>0</v>
      </c>
      <c r="GV148">
        <f t="shared" si="180"/>
        <v>0</v>
      </c>
      <c r="GW148">
        <v>1</v>
      </c>
      <c r="GX148">
        <f t="shared" si="181"/>
        <v>0</v>
      </c>
      <c r="HA148">
        <v>0</v>
      </c>
      <c r="HB148">
        <v>0</v>
      </c>
      <c r="HC148">
        <f t="shared" si="182"/>
        <v>0</v>
      </c>
      <c r="IK148">
        <v>0</v>
      </c>
    </row>
    <row r="149" spans="1:245">
      <c r="A149">
        <v>17</v>
      </c>
      <c r="B149">
        <v>1</v>
      </c>
      <c r="C149">
        <f ca="1">ROW(SmtRes!A530)</f>
        <v>530</v>
      </c>
      <c r="D149">
        <f ca="1">ROW(EtalonRes!A514)</f>
        <v>514</v>
      </c>
      <c r="E149" t="s">
        <v>326</v>
      </c>
      <c r="F149" t="s">
        <v>323</v>
      </c>
      <c r="G149" t="s">
        <v>327</v>
      </c>
      <c r="H149" t="s">
        <v>176</v>
      </c>
      <c r="I149">
        <v>1</v>
      </c>
      <c r="J149">
        <v>0</v>
      </c>
      <c r="O149">
        <f t="shared" si="149"/>
        <v>1504.14</v>
      </c>
      <c r="P149">
        <f t="shared" si="150"/>
        <v>53.87</v>
      </c>
      <c r="Q149">
        <f t="shared" si="151"/>
        <v>27.98</v>
      </c>
      <c r="R149">
        <f t="shared" si="152"/>
        <v>0</v>
      </c>
      <c r="S149">
        <f t="shared" si="153"/>
        <v>1422.29</v>
      </c>
      <c r="T149">
        <f t="shared" si="154"/>
        <v>0</v>
      </c>
      <c r="U149">
        <f t="shared" si="155"/>
        <v>4.4000000000000004</v>
      </c>
      <c r="V149">
        <f t="shared" si="156"/>
        <v>0</v>
      </c>
      <c r="W149">
        <f t="shared" si="157"/>
        <v>0</v>
      </c>
      <c r="X149">
        <f t="shared" si="158"/>
        <v>1137.83</v>
      </c>
      <c r="Y149">
        <f t="shared" si="159"/>
        <v>853.37</v>
      </c>
      <c r="AA149">
        <v>991676013</v>
      </c>
      <c r="AB149">
        <f t="shared" si="160"/>
        <v>48.72</v>
      </c>
      <c r="AC149">
        <f t="shared" si="191"/>
        <v>3.77</v>
      </c>
      <c r="AD149">
        <f t="shared" si="192"/>
        <v>2.62</v>
      </c>
      <c r="AE149">
        <f t="shared" si="193"/>
        <v>0</v>
      </c>
      <c r="AF149">
        <f t="shared" si="193"/>
        <v>42.33</v>
      </c>
      <c r="AG149">
        <f t="shared" si="161"/>
        <v>0</v>
      </c>
      <c r="AH149">
        <f t="shared" si="194"/>
        <v>4.4000000000000004</v>
      </c>
      <c r="AI149">
        <f t="shared" si="194"/>
        <v>0</v>
      </c>
      <c r="AJ149">
        <f t="shared" si="162"/>
        <v>0</v>
      </c>
      <c r="AK149">
        <v>48.72</v>
      </c>
      <c r="AL149">
        <v>3.77</v>
      </c>
      <c r="AM149">
        <v>2.62</v>
      </c>
      <c r="AN149">
        <v>0</v>
      </c>
      <c r="AO149">
        <v>42.33</v>
      </c>
      <c r="AP149">
        <v>0</v>
      </c>
      <c r="AQ149">
        <v>4.4000000000000004</v>
      </c>
      <c r="AR149">
        <v>0</v>
      </c>
      <c r="AS149">
        <v>0</v>
      </c>
      <c r="AT149">
        <v>80</v>
      </c>
      <c r="AU149">
        <v>60</v>
      </c>
      <c r="AV149">
        <v>1</v>
      </c>
      <c r="AW149">
        <v>1</v>
      </c>
      <c r="AZ149">
        <v>1</v>
      </c>
      <c r="BA149">
        <v>33.6</v>
      </c>
      <c r="BB149">
        <v>10.68</v>
      </c>
      <c r="BC149">
        <v>14.29</v>
      </c>
      <c r="BH149">
        <v>0</v>
      </c>
      <c r="BI149">
        <v>2</v>
      </c>
      <c r="BJ149" t="s">
        <v>325</v>
      </c>
      <c r="BM149">
        <v>112001</v>
      </c>
      <c r="BN149">
        <v>0</v>
      </c>
      <c r="BO149" t="s">
        <v>323</v>
      </c>
      <c r="BP149">
        <v>1</v>
      </c>
      <c r="BQ149">
        <v>3</v>
      </c>
      <c r="BR149">
        <v>0</v>
      </c>
      <c r="BS149">
        <v>33.6</v>
      </c>
      <c r="BT149">
        <v>1</v>
      </c>
      <c r="BU149">
        <v>1</v>
      </c>
      <c r="BV149">
        <v>1</v>
      </c>
      <c r="BW149">
        <v>1</v>
      </c>
      <c r="BX149">
        <v>1</v>
      </c>
      <c r="BZ149">
        <v>80</v>
      </c>
      <c r="CA149">
        <v>60</v>
      </c>
      <c r="CE149">
        <v>0</v>
      </c>
      <c r="CF149">
        <v>0</v>
      </c>
      <c r="CG149">
        <v>0</v>
      </c>
      <c r="CM149">
        <v>0</v>
      </c>
      <c r="CO149">
        <v>0</v>
      </c>
      <c r="CP149">
        <f t="shared" si="163"/>
        <v>1504.1399999999999</v>
      </c>
      <c r="CQ149">
        <f t="shared" si="164"/>
        <v>53.8733</v>
      </c>
      <c r="CR149">
        <f t="shared" si="165"/>
        <v>27.9816</v>
      </c>
      <c r="CS149">
        <f t="shared" si="166"/>
        <v>0</v>
      </c>
      <c r="CT149">
        <f t="shared" si="167"/>
        <v>1422.288</v>
      </c>
      <c r="CU149">
        <f t="shared" si="168"/>
        <v>0</v>
      </c>
      <c r="CV149">
        <f t="shared" si="169"/>
        <v>4.4000000000000004</v>
      </c>
      <c r="CW149">
        <f t="shared" si="170"/>
        <v>0</v>
      </c>
      <c r="CX149">
        <f t="shared" si="171"/>
        <v>0</v>
      </c>
      <c r="CY149">
        <f t="shared" si="172"/>
        <v>1137.8319999999999</v>
      </c>
      <c r="CZ149">
        <f t="shared" si="173"/>
        <v>853.37399999999991</v>
      </c>
      <c r="DN149">
        <v>0</v>
      </c>
      <c r="DO149">
        <v>0</v>
      </c>
      <c r="DP149">
        <v>1</v>
      </c>
      <c r="DQ149">
        <v>1</v>
      </c>
      <c r="DU149">
        <v>1013</v>
      </c>
      <c r="DV149" t="s">
        <v>176</v>
      </c>
      <c r="DW149" t="s">
        <v>176</v>
      </c>
      <c r="DX149">
        <v>1</v>
      </c>
      <c r="EE149">
        <v>958035737</v>
      </c>
      <c r="EF149">
        <v>3</v>
      </c>
      <c r="EG149" t="s">
        <v>307</v>
      </c>
      <c r="EH149">
        <v>0</v>
      </c>
      <c r="EJ149">
        <v>2</v>
      </c>
      <c r="EK149">
        <v>112001</v>
      </c>
      <c r="EL149" t="s">
        <v>308</v>
      </c>
      <c r="EM149" t="s">
        <v>309</v>
      </c>
      <c r="EQ149">
        <v>0</v>
      </c>
      <c r="ER149">
        <v>48.72</v>
      </c>
      <c r="ES149">
        <v>3.77</v>
      </c>
      <c r="ET149">
        <v>2.62</v>
      </c>
      <c r="EU149">
        <v>0</v>
      </c>
      <c r="EV149">
        <v>42.33</v>
      </c>
      <c r="EW149">
        <v>4.4000000000000004</v>
      </c>
      <c r="EX149">
        <v>0</v>
      </c>
      <c r="EY149">
        <v>0</v>
      </c>
      <c r="FQ149">
        <v>0</v>
      </c>
      <c r="FR149">
        <f t="shared" si="174"/>
        <v>0</v>
      </c>
      <c r="FS149">
        <v>0</v>
      </c>
      <c r="FX149">
        <v>80</v>
      </c>
      <c r="FY149">
        <v>60</v>
      </c>
      <c r="GD149">
        <v>1</v>
      </c>
      <c r="GF149">
        <v>1862789615</v>
      </c>
      <c r="GG149">
        <v>2</v>
      </c>
      <c r="GH149">
        <v>1</v>
      </c>
      <c r="GI149">
        <v>2</v>
      </c>
      <c r="GJ149">
        <v>0</v>
      </c>
      <c r="GK149">
        <v>0</v>
      </c>
      <c r="GL149">
        <f t="shared" si="175"/>
        <v>0</v>
      </c>
      <c r="GM149">
        <f t="shared" si="176"/>
        <v>3495.34</v>
      </c>
      <c r="GN149">
        <f t="shared" si="177"/>
        <v>0</v>
      </c>
      <c r="GO149">
        <f t="shared" si="178"/>
        <v>3495.34</v>
      </c>
      <c r="GP149">
        <f t="shared" si="179"/>
        <v>0</v>
      </c>
      <c r="GR149">
        <v>0</v>
      </c>
      <c r="GS149">
        <v>3</v>
      </c>
      <c r="GT149">
        <v>0</v>
      </c>
      <c r="GV149">
        <f t="shared" si="180"/>
        <v>0</v>
      </c>
      <c r="GW149">
        <v>1</v>
      </c>
      <c r="GX149">
        <f t="shared" si="181"/>
        <v>0</v>
      </c>
      <c r="HA149">
        <v>0</v>
      </c>
      <c r="HB149">
        <v>0</v>
      </c>
      <c r="HC149">
        <f t="shared" si="182"/>
        <v>0</v>
      </c>
      <c r="IK149">
        <v>0</v>
      </c>
    </row>
    <row r="150" spans="1:245">
      <c r="A150">
        <v>18</v>
      </c>
      <c r="B150">
        <v>1</v>
      </c>
      <c r="C150">
        <v>520</v>
      </c>
      <c r="E150" t="s">
        <v>328</v>
      </c>
      <c r="F150" t="s">
        <v>109</v>
      </c>
      <c r="G150" t="s">
        <v>329</v>
      </c>
      <c r="H150" t="s">
        <v>144</v>
      </c>
      <c r="I150">
        <f>I148*J150</f>
        <v>1</v>
      </c>
      <c r="J150">
        <v>1</v>
      </c>
      <c r="O150">
        <f t="shared" si="149"/>
        <v>24208.33</v>
      </c>
      <c r="P150">
        <f t="shared" si="150"/>
        <v>24208.33</v>
      </c>
      <c r="Q150">
        <f t="shared" si="151"/>
        <v>0</v>
      </c>
      <c r="R150">
        <f t="shared" si="152"/>
        <v>0</v>
      </c>
      <c r="S150">
        <f t="shared" si="153"/>
        <v>0</v>
      </c>
      <c r="T150">
        <f t="shared" si="154"/>
        <v>0</v>
      </c>
      <c r="U150">
        <f t="shared" si="155"/>
        <v>0</v>
      </c>
      <c r="V150">
        <f t="shared" si="156"/>
        <v>0</v>
      </c>
      <c r="W150">
        <f t="shared" si="157"/>
        <v>0</v>
      </c>
      <c r="X150">
        <f t="shared" si="158"/>
        <v>0</v>
      </c>
      <c r="Y150">
        <f t="shared" si="159"/>
        <v>0</v>
      </c>
      <c r="AA150">
        <v>991675999</v>
      </c>
      <c r="AB150">
        <f t="shared" si="160"/>
        <v>24208.33</v>
      </c>
      <c r="AC150">
        <f t="shared" si="191"/>
        <v>24208.33</v>
      </c>
      <c r="AD150">
        <f t="shared" si="192"/>
        <v>0</v>
      </c>
      <c r="AE150">
        <f t="shared" si="193"/>
        <v>0</v>
      </c>
      <c r="AF150">
        <f t="shared" si="193"/>
        <v>0</v>
      </c>
      <c r="AG150">
        <f t="shared" si="161"/>
        <v>0</v>
      </c>
      <c r="AH150">
        <f t="shared" si="194"/>
        <v>0</v>
      </c>
      <c r="AI150">
        <f t="shared" si="194"/>
        <v>0</v>
      </c>
      <c r="AJ150">
        <f t="shared" si="162"/>
        <v>0</v>
      </c>
      <c r="AK150">
        <v>24208.33</v>
      </c>
      <c r="AL150">
        <v>24208.33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80</v>
      </c>
      <c r="AU150">
        <v>60</v>
      </c>
      <c r="AV150">
        <v>1</v>
      </c>
      <c r="AW150">
        <v>1</v>
      </c>
      <c r="AZ150">
        <v>1</v>
      </c>
      <c r="BA150">
        <v>1</v>
      </c>
      <c r="BB150">
        <v>1</v>
      </c>
      <c r="BC150">
        <v>1</v>
      </c>
      <c r="BH150">
        <v>3</v>
      </c>
      <c r="BI150">
        <v>2</v>
      </c>
      <c r="BM150">
        <v>112001</v>
      </c>
      <c r="BN150">
        <v>0</v>
      </c>
      <c r="BP150">
        <v>0</v>
      </c>
      <c r="BQ150">
        <v>3</v>
      </c>
      <c r="BR150">
        <v>0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1</v>
      </c>
      <c r="BZ150">
        <v>80</v>
      </c>
      <c r="CA150">
        <v>60</v>
      </c>
      <c r="CE150">
        <v>0</v>
      </c>
      <c r="CF150">
        <v>0</v>
      </c>
      <c r="CG150">
        <v>0</v>
      </c>
      <c r="CM150">
        <v>0</v>
      </c>
      <c r="CO150">
        <v>0</v>
      </c>
      <c r="CP150">
        <f t="shared" si="163"/>
        <v>24208.33</v>
      </c>
      <c r="CQ150">
        <f t="shared" si="164"/>
        <v>24208.33</v>
      </c>
      <c r="CR150">
        <f t="shared" si="165"/>
        <v>0</v>
      </c>
      <c r="CS150">
        <f t="shared" si="166"/>
        <v>0</v>
      </c>
      <c r="CT150">
        <f t="shared" si="167"/>
        <v>0</v>
      </c>
      <c r="CU150">
        <f t="shared" si="168"/>
        <v>0</v>
      </c>
      <c r="CV150">
        <f t="shared" si="169"/>
        <v>0</v>
      </c>
      <c r="CW150">
        <f t="shared" si="170"/>
        <v>0</v>
      </c>
      <c r="CX150">
        <f t="shared" si="171"/>
        <v>0</v>
      </c>
      <c r="CY150">
        <f t="shared" si="172"/>
        <v>0</v>
      </c>
      <c r="CZ150">
        <f t="shared" si="173"/>
        <v>0</v>
      </c>
      <c r="DN150">
        <v>0</v>
      </c>
      <c r="DO150">
        <v>0</v>
      </c>
      <c r="DP150">
        <v>1</v>
      </c>
      <c r="DQ150">
        <v>1</v>
      </c>
      <c r="DU150">
        <v>1010</v>
      </c>
      <c r="DV150" t="s">
        <v>144</v>
      </c>
      <c r="DW150" t="s">
        <v>145</v>
      </c>
      <c r="DX150">
        <v>1</v>
      </c>
      <c r="EE150">
        <v>958035737</v>
      </c>
      <c r="EF150">
        <v>3</v>
      </c>
      <c r="EG150" t="s">
        <v>307</v>
      </c>
      <c r="EH150">
        <v>0</v>
      </c>
      <c r="EJ150">
        <v>2</v>
      </c>
      <c r="EK150">
        <v>112001</v>
      </c>
      <c r="EL150" t="s">
        <v>308</v>
      </c>
      <c r="EM150" t="s">
        <v>309</v>
      </c>
      <c r="EQ150">
        <v>0</v>
      </c>
      <c r="ER150">
        <v>0</v>
      </c>
      <c r="ES150">
        <v>24208.33</v>
      </c>
      <c r="ET150">
        <v>0</v>
      </c>
      <c r="EU150">
        <v>0</v>
      </c>
      <c r="EV150">
        <v>0</v>
      </c>
      <c r="EW150">
        <v>0</v>
      </c>
      <c r="EX150">
        <v>0</v>
      </c>
      <c r="FQ150">
        <v>0</v>
      </c>
      <c r="FR150">
        <f t="shared" si="174"/>
        <v>0</v>
      </c>
      <c r="FS150">
        <v>0</v>
      </c>
      <c r="FX150">
        <v>80</v>
      </c>
      <c r="FY150">
        <v>60</v>
      </c>
      <c r="GA150" t="s">
        <v>330</v>
      </c>
      <c r="GD150">
        <v>1</v>
      </c>
      <c r="GF150">
        <v>1187448282</v>
      </c>
      <c r="GG150">
        <v>2</v>
      </c>
      <c r="GH150">
        <v>4</v>
      </c>
      <c r="GI150">
        <v>-2</v>
      </c>
      <c r="GJ150">
        <v>0</v>
      </c>
      <c r="GK150">
        <v>0</v>
      </c>
      <c r="GL150">
        <f t="shared" si="175"/>
        <v>0</v>
      </c>
      <c r="GM150">
        <f t="shared" si="176"/>
        <v>24208.33</v>
      </c>
      <c r="GN150">
        <f t="shared" si="177"/>
        <v>0</v>
      </c>
      <c r="GO150">
        <f t="shared" si="178"/>
        <v>24208.33</v>
      </c>
      <c r="GP150">
        <f t="shared" si="179"/>
        <v>0</v>
      </c>
      <c r="GR150">
        <v>0</v>
      </c>
      <c r="GS150">
        <v>2</v>
      </c>
      <c r="GT150">
        <v>0</v>
      </c>
      <c r="GV150">
        <f t="shared" si="180"/>
        <v>0</v>
      </c>
      <c r="GW150">
        <v>1</v>
      </c>
      <c r="GX150">
        <f t="shared" si="181"/>
        <v>0</v>
      </c>
      <c r="HA150">
        <v>0</v>
      </c>
      <c r="HB150">
        <v>0</v>
      </c>
      <c r="HC150">
        <f t="shared" si="182"/>
        <v>0</v>
      </c>
      <c r="HE150" t="s">
        <v>112</v>
      </c>
      <c r="HF150" t="s">
        <v>112</v>
      </c>
      <c r="IK150">
        <v>0</v>
      </c>
    </row>
    <row r="151" spans="1:245">
      <c r="A151">
        <v>18</v>
      </c>
      <c r="B151">
        <v>1</v>
      </c>
      <c r="C151">
        <v>528</v>
      </c>
      <c r="E151" t="s">
        <v>328</v>
      </c>
      <c r="F151" t="s">
        <v>109</v>
      </c>
      <c r="G151" t="s">
        <v>329</v>
      </c>
      <c r="H151" t="s">
        <v>144</v>
      </c>
      <c r="I151">
        <f>I149*J151</f>
        <v>1</v>
      </c>
      <c r="J151">
        <v>1</v>
      </c>
      <c r="O151">
        <f t="shared" si="149"/>
        <v>24208.33</v>
      </c>
      <c r="P151">
        <f t="shared" si="150"/>
        <v>24208.33</v>
      </c>
      <c r="Q151">
        <f t="shared" si="151"/>
        <v>0</v>
      </c>
      <c r="R151">
        <f t="shared" si="152"/>
        <v>0</v>
      </c>
      <c r="S151">
        <f t="shared" si="153"/>
        <v>0</v>
      </c>
      <c r="T151">
        <f t="shared" si="154"/>
        <v>0</v>
      </c>
      <c r="U151">
        <f t="shared" si="155"/>
        <v>0</v>
      </c>
      <c r="V151">
        <f t="shared" si="156"/>
        <v>0</v>
      </c>
      <c r="W151">
        <f t="shared" si="157"/>
        <v>0</v>
      </c>
      <c r="X151">
        <f t="shared" si="158"/>
        <v>0</v>
      </c>
      <c r="Y151">
        <f t="shared" si="159"/>
        <v>0</v>
      </c>
      <c r="AA151">
        <v>991676013</v>
      </c>
      <c r="AB151">
        <f t="shared" si="160"/>
        <v>24208.33</v>
      </c>
      <c r="AC151">
        <f t="shared" si="191"/>
        <v>24208.33</v>
      </c>
      <c r="AD151">
        <f t="shared" si="192"/>
        <v>0</v>
      </c>
      <c r="AE151">
        <f t="shared" si="193"/>
        <v>0</v>
      </c>
      <c r="AF151">
        <f t="shared" si="193"/>
        <v>0</v>
      </c>
      <c r="AG151">
        <f t="shared" si="161"/>
        <v>0</v>
      </c>
      <c r="AH151">
        <f t="shared" si="194"/>
        <v>0</v>
      </c>
      <c r="AI151">
        <f t="shared" si="194"/>
        <v>0</v>
      </c>
      <c r="AJ151">
        <f t="shared" si="162"/>
        <v>0</v>
      </c>
      <c r="AK151">
        <v>24208.33</v>
      </c>
      <c r="AL151">
        <v>24208.33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80</v>
      </c>
      <c r="AU151">
        <v>60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1</v>
      </c>
      <c r="BH151">
        <v>3</v>
      </c>
      <c r="BI151">
        <v>2</v>
      </c>
      <c r="BM151">
        <v>112001</v>
      </c>
      <c r="BN151">
        <v>0</v>
      </c>
      <c r="BP151">
        <v>0</v>
      </c>
      <c r="BQ151">
        <v>3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Z151">
        <v>80</v>
      </c>
      <c r="CA151">
        <v>60</v>
      </c>
      <c r="CE151">
        <v>0</v>
      </c>
      <c r="CF151">
        <v>0</v>
      </c>
      <c r="CG151">
        <v>0</v>
      </c>
      <c r="CM151">
        <v>0</v>
      </c>
      <c r="CO151">
        <v>0</v>
      </c>
      <c r="CP151">
        <f t="shared" si="163"/>
        <v>24208.33</v>
      </c>
      <c r="CQ151">
        <f t="shared" si="164"/>
        <v>24208.33</v>
      </c>
      <c r="CR151">
        <f t="shared" si="165"/>
        <v>0</v>
      </c>
      <c r="CS151">
        <f t="shared" si="166"/>
        <v>0</v>
      </c>
      <c r="CT151">
        <f t="shared" si="167"/>
        <v>0</v>
      </c>
      <c r="CU151">
        <f t="shared" si="168"/>
        <v>0</v>
      </c>
      <c r="CV151">
        <f t="shared" si="169"/>
        <v>0</v>
      </c>
      <c r="CW151">
        <f t="shared" si="170"/>
        <v>0</v>
      </c>
      <c r="CX151">
        <f t="shared" si="171"/>
        <v>0</v>
      </c>
      <c r="CY151">
        <f t="shared" si="172"/>
        <v>0</v>
      </c>
      <c r="CZ151">
        <f t="shared" si="173"/>
        <v>0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144</v>
      </c>
      <c r="DW151" t="s">
        <v>145</v>
      </c>
      <c r="DX151">
        <v>1</v>
      </c>
      <c r="EE151">
        <v>958035737</v>
      </c>
      <c r="EF151">
        <v>3</v>
      </c>
      <c r="EG151" t="s">
        <v>307</v>
      </c>
      <c r="EH151">
        <v>0</v>
      </c>
      <c r="EJ151">
        <v>2</v>
      </c>
      <c r="EK151">
        <v>112001</v>
      </c>
      <c r="EL151" t="s">
        <v>308</v>
      </c>
      <c r="EM151" t="s">
        <v>309</v>
      </c>
      <c r="EQ151">
        <v>0</v>
      </c>
      <c r="ER151">
        <v>24208.33</v>
      </c>
      <c r="ES151">
        <v>24208.33</v>
      </c>
      <c r="ET151">
        <v>0</v>
      </c>
      <c r="EU151">
        <v>0</v>
      </c>
      <c r="EV151">
        <v>0</v>
      </c>
      <c r="EW151">
        <v>0</v>
      </c>
      <c r="EX151">
        <v>0</v>
      </c>
      <c r="EZ151">
        <v>5</v>
      </c>
      <c r="FC151">
        <v>1</v>
      </c>
      <c r="FD151">
        <v>18</v>
      </c>
      <c r="FF151">
        <v>29050</v>
      </c>
      <c r="FQ151">
        <v>0</v>
      </c>
      <c r="FR151">
        <f t="shared" si="174"/>
        <v>0</v>
      </c>
      <c r="FS151">
        <v>0</v>
      </c>
      <c r="FX151">
        <v>80</v>
      </c>
      <c r="FY151">
        <v>60</v>
      </c>
      <c r="GA151" t="s">
        <v>330</v>
      </c>
      <c r="GD151">
        <v>1</v>
      </c>
      <c r="GF151">
        <v>1187448282</v>
      </c>
      <c r="GG151">
        <v>2</v>
      </c>
      <c r="GH151">
        <v>3</v>
      </c>
      <c r="GI151">
        <v>-2</v>
      </c>
      <c r="GJ151">
        <v>0</v>
      </c>
      <c r="GK151">
        <v>0</v>
      </c>
      <c r="GL151">
        <f t="shared" si="175"/>
        <v>0</v>
      </c>
      <c r="GM151">
        <f t="shared" si="176"/>
        <v>24208.33</v>
      </c>
      <c r="GN151">
        <f t="shared" si="177"/>
        <v>0</v>
      </c>
      <c r="GO151">
        <f t="shared" si="178"/>
        <v>24208.33</v>
      </c>
      <c r="GP151">
        <f t="shared" si="179"/>
        <v>0</v>
      </c>
      <c r="GR151">
        <v>1</v>
      </c>
      <c r="GS151">
        <v>1</v>
      </c>
      <c r="GT151">
        <v>0</v>
      </c>
      <c r="GV151">
        <f t="shared" si="180"/>
        <v>0</v>
      </c>
      <c r="GW151">
        <v>1</v>
      </c>
      <c r="GX151">
        <f t="shared" si="181"/>
        <v>0</v>
      </c>
      <c r="HA151">
        <v>0</v>
      </c>
      <c r="HB151">
        <v>0</v>
      </c>
      <c r="HC151">
        <f t="shared" si="182"/>
        <v>0</v>
      </c>
      <c r="HE151" t="s">
        <v>112</v>
      </c>
      <c r="HF151" t="s">
        <v>112</v>
      </c>
      <c r="IK151">
        <v>0</v>
      </c>
    </row>
    <row r="152" spans="1:245">
      <c r="A152">
        <v>18</v>
      </c>
      <c r="B152">
        <v>1</v>
      </c>
      <c r="C152">
        <v>522</v>
      </c>
      <c r="E152" t="s">
        <v>331</v>
      </c>
      <c r="F152" t="s">
        <v>109</v>
      </c>
      <c r="G152" t="s">
        <v>317</v>
      </c>
      <c r="H152" t="s">
        <v>144</v>
      </c>
      <c r="I152">
        <f>I148*J152</f>
        <v>1</v>
      </c>
      <c r="J152">
        <v>1</v>
      </c>
      <c r="O152">
        <f t="shared" ref="O152:O165" si="195">ROUND(CP152,2)</f>
        <v>31280</v>
      </c>
      <c r="P152">
        <f t="shared" ref="P152:P165" si="196">ROUND(CQ152*I152,2)</f>
        <v>31280</v>
      </c>
      <c r="Q152">
        <f t="shared" ref="Q152:Q165" si="197">ROUND(CR152*I152,2)</f>
        <v>0</v>
      </c>
      <c r="R152">
        <f t="shared" ref="R152:R165" si="198">ROUND(CS152*I152,2)</f>
        <v>0</v>
      </c>
      <c r="S152">
        <f t="shared" ref="S152:S165" si="199">ROUND(CT152*I152,2)</f>
        <v>0</v>
      </c>
      <c r="T152">
        <f t="shared" ref="T152:T165" si="200">ROUND(CU152*I152,2)</f>
        <v>0</v>
      </c>
      <c r="U152">
        <f t="shared" ref="U152:U165" si="201">CV152*I152</f>
        <v>0</v>
      </c>
      <c r="V152">
        <f t="shared" ref="V152:V165" si="202">CW152*I152</f>
        <v>0</v>
      </c>
      <c r="W152">
        <f t="shared" ref="W152:W165" si="203">ROUND(CX152*I152,2)</f>
        <v>0</v>
      </c>
      <c r="X152">
        <f t="shared" ref="X152:X165" si="204">ROUND(CY152,2)</f>
        <v>0</v>
      </c>
      <c r="Y152">
        <f t="shared" ref="Y152:Y165" si="205">ROUND(CZ152,2)</f>
        <v>0</v>
      </c>
      <c r="AA152">
        <v>991675999</v>
      </c>
      <c r="AB152">
        <f t="shared" ref="AB152:AB165" si="206">ROUND((AC152+AD152+AF152),6)</f>
        <v>31280</v>
      </c>
      <c r="AC152">
        <f t="shared" si="191"/>
        <v>31280</v>
      </c>
      <c r="AD152">
        <f t="shared" si="192"/>
        <v>0</v>
      </c>
      <c r="AE152">
        <f t="shared" si="193"/>
        <v>0</v>
      </c>
      <c r="AF152">
        <f t="shared" si="193"/>
        <v>0</v>
      </c>
      <c r="AG152">
        <f t="shared" ref="AG152:AG165" si="207">ROUND((AP152),6)</f>
        <v>0</v>
      </c>
      <c r="AH152">
        <f t="shared" si="194"/>
        <v>0</v>
      </c>
      <c r="AI152">
        <f t="shared" si="194"/>
        <v>0</v>
      </c>
      <c r="AJ152">
        <f t="shared" ref="AJ152:AJ165" si="208">(AS152)</f>
        <v>0</v>
      </c>
      <c r="AK152">
        <v>31280</v>
      </c>
      <c r="AL152">
        <v>31280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80</v>
      </c>
      <c r="AU152">
        <v>60</v>
      </c>
      <c r="AV152">
        <v>1</v>
      </c>
      <c r="AW152">
        <v>1</v>
      </c>
      <c r="AZ152">
        <v>1</v>
      </c>
      <c r="BA152">
        <v>1</v>
      </c>
      <c r="BB152">
        <v>1</v>
      </c>
      <c r="BC152">
        <v>1</v>
      </c>
      <c r="BH152">
        <v>3</v>
      </c>
      <c r="BI152">
        <v>2</v>
      </c>
      <c r="BM152">
        <v>112001</v>
      </c>
      <c r="BN152">
        <v>0</v>
      </c>
      <c r="BP152">
        <v>0</v>
      </c>
      <c r="BQ152">
        <v>3</v>
      </c>
      <c r="BR152">
        <v>0</v>
      </c>
      <c r="BS152">
        <v>1</v>
      </c>
      <c r="BT152">
        <v>1</v>
      </c>
      <c r="BU152">
        <v>1</v>
      </c>
      <c r="BV152">
        <v>1</v>
      </c>
      <c r="BW152">
        <v>1</v>
      </c>
      <c r="BX152">
        <v>1</v>
      </c>
      <c r="BZ152">
        <v>80</v>
      </c>
      <c r="CA152">
        <v>60</v>
      </c>
      <c r="CE152">
        <v>0</v>
      </c>
      <c r="CF152">
        <v>0</v>
      </c>
      <c r="CG152">
        <v>0</v>
      </c>
      <c r="CM152">
        <v>0</v>
      </c>
      <c r="CO152">
        <v>0</v>
      </c>
      <c r="CP152">
        <f t="shared" ref="CP152:CP165" si="209">(P152+Q152+S152)</f>
        <v>31280</v>
      </c>
      <c r="CQ152">
        <f t="shared" ref="CQ152:CQ165" si="210">AC152*BC152</f>
        <v>31280</v>
      </c>
      <c r="CR152">
        <f t="shared" ref="CR152:CR165" si="211">AD152*BB152</f>
        <v>0</v>
      </c>
      <c r="CS152">
        <f t="shared" ref="CS152:CS165" si="212">AE152*BS152</f>
        <v>0</v>
      </c>
      <c r="CT152">
        <f t="shared" ref="CT152:CT165" si="213">AF152*BA152</f>
        <v>0</v>
      </c>
      <c r="CU152">
        <f t="shared" ref="CU152:CU165" si="214">AG152</f>
        <v>0</v>
      </c>
      <c r="CV152">
        <f t="shared" ref="CV152:CV165" si="215">AH152</f>
        <v>0</v>
      </c>
      <c r="CW152">
        <f t="shared" ref="CW152:CW165" si="216">AI152</f>
        <v>0</v>
      </c>
      <c r="CX152">
        <f t="shared" ref="CX152:CX165" si="217">AJ152</f>
        <v>0</v>
      </c>
      <c r="CY152">
        <f t="shared" ref="CY152:CY165" si="218">(((S152+R152)*AT152)/100)</f>
        <v>0</v>
      </c>
      <c r="CZ152">
        <f t="shared" ref="CZ152:CZ165" si="219">(((S152+R152)*AU152)/100)</f>
        <v>0</v>
      </c>
      <c r="DN152">
        <v>0</v>
      </c>
      <c r="DO152">
        <v>0</v>
      </c>
      <c r="DP152">
        <v>1</v>
      </c>
      <c r="DQ152">
        <v>1</v>
      </c>
      <c r="DU152">
        <v>1010</v>
      </c>
      <c r="DV152" t="s">
        <v>144</v>
      </c>
      <c r="DW152" t="s">
        <v>145</v>
      </c>
      <c r="DX152">
        <v>1</v>
      </c>
      <c r="EE152">
        <v>958035737</v>
      </c>
      <c r="EF152">
        <v>3</v>
      </c>
      <c r="EG152" t="s">
        <v>307</v>
      </c>
      <c r="EH152">
        <v>0</v>
      </c>
      <c r="EJ152">
        <v>2</v>
      </c>
      <c r="EK152">
        <v>112001</v>
      </c>
      <c r="EL152" t="s">
        <v>308</v>
      </c>
      <c r="EM152" t="s">
        <v>309</v>
      </c>
      <c r="EQ152">
        <v>0</v>
      </c>
      <c r="ER152">
        <v>0</v>
      </c>
      <c r="ES152">
        <v>31280</v>
      </c>
      <c r="ET152">
        <v>0</v>
      </c>
      <c r="EU152">
        <v>0</v>
      </c>
      <c r="EV152">
        <v>0</v>
      </c>
      <c r="EW152">
        <v>0</v>
      </c>
      <c r="EX152">
        <v>0</v>
      </c>
      <c r="FQ152">
        <v>0</v>
      </c>
      <c r="FR152">
        <f t="shared" ref="FR152:FR165" si="220">ROUND(IF(AND(BH152=3,BI152=3),P152,0),2)</f>
        <v>0</v>
      </c>
      <c r="FS152">
        <v>0</v>
      </c>
      <c r="FX152">
        <v>80</v>
      </c>
      <c r="FY152">
        <v>60</v>
      </c>
      <c r="GA152" t="s">
        <v>318</v>
      </c>
      <c r="GD152">
        <v>1</v>
      </c>
      <c r="GF152">
        <v>-140849463</v>
      </c>
      <c r="GG152">
        <v>2</v>
      </c>
      <c r="GH152">
        <v>4</v>
      </c>
      <c r="GI152">
        <v>-2</v>
      </c>
      <c r="GJ152">
        <v>0</v>
      </c>
      <c r="GK152">
        <v>0</v>
      </c>
      <c r="GL152">
        <f t="shared" ref="GL152:GL165" si="221">ROUND(IF(AND(BH152=3,BI152=3,FS152&lt;&gt;0),P152,0),2)</f>
        <v>0</v>
      </c>
      <c r="GM152">
        <f t="shared" ref="GM152:GM165" si="222">ROUND(O152+X152+Y152,2)+GX152</f>
        <v>31280</v>
      </c>
      <c r="GN152">
        <f t="shared" ref="GN152:GN165" si="223">IF(OR(BI152=0,BI152=1),ROUND(O152+X152+Y152,2),0)</f>
        <v>0</v>
      </c>
      <c r="GO152">
        <f t="shared" ref="GO152:GO165" si="224">IF(BI152=2,ROUND(O152+X152+Y152,2),0)</f>
        <v>31280</v>
      </c>
      <c r="GP152">
        <f t="shared" ref="GP152:GP165" si="225">IF(BI152=4,ROUND(O152+X152+Y152,2)+GX152,0)</f>
        <v>0</v>
      </c>
      <c r="GR152">
        <v>0</v>
      </c>
      <c r="GS152">
        <v>2</v>
      </c>
      <c r="GT152">
        <v>0</v>
      </c>
      <c r="GV152">
        <f t="shared" ref="GV152:GV165" si="226">ROUND((GT152),6)</f>
        <v>0</v>
      </c>
      <c r="GW152">
        <v>1</v>
      </c>
      <c r="GX152">
        <f t="shared" ref="GX152:GX165" si="227">ROUND(HC152*I152,2)</f>
        <v>0</v>
      </c>
      <c r="HA152">
        <v>0</v>
      </c>
      <c r="HB152">
        <v>0</v>
      </c>
      <c r="HC152">
        <f t="shared" ref="HC152:HC165" si="228">GV152*GW152</f>
        <v>0</v>
      </c>
      <c r="HE152" t="s">
        <v>112</v>
      </c>
      <c r="HF152" t="s">
        <v>112</v>
      </c>
      <c r="IK152">
        <v>0</v>
      </c>
    </row>
    <row r="153" spans="1:245">
      <c r="A153">
        <v>18</v>
      </c>
      <c r="B153">
        <v>1</v>
      </c>
      <c r="C153">
        <v>530</v>
      </c>
      <c r="E153" t="s">
        <v>331</v>
      </c>
      <c r="F153" t="s">
        <v>109</v>
      </c>
      <c r="G153" t="s">
        <v>317</v>
      </c>
      <c r="H153" t="s">
        <v>144</v>
      </c>
      <c r="I153">
        <f>I149*J153</f>
        <v>1</v>
      </c>
      <c r="J153">
        <v>1</v>
      </c>
      <c r="O153">
        <f t="shared" si="195"/>
        <v>31280</v>
      </c>
      <c r="P153">
        <f t="shared" si="196"/>
        <v>31280</v>
      </c>
      <c r="Q153">
        <f t="shared" si="197"/>
        <v>0</v>
      </c>
      <c r="R153">
        <f t="shared" si="198"/>
        <v>0</v>
      </c>
      <c r="S153">
        <f t="shared" si="199"/>
        <v>0</v>
      </c>
      <c r="T153">
        <f t="shared" si="200"/>
        <v>0</v>
      </c>
      <c r="U153">
        <f t="shared" si="201"/>
        <v>0</v>
      </c>
      <c r="V153">
        <f t="shared" si="202"/>
        <v>0</v>
      </c>
      <c r="W153">
        <f t="shared" si="203"/>
        <v>0</v>
      </c>
      <c r="X153">
        <f t="shared" si="204"/>
        <v>0</v>
      </c>
      <c r="Y153">
        <f t="shared" si="205"/>
        <v>0</v>
      </c>
      <c r="AA153">
        <v>991676013</v>
      </c>
      <c r="AB153">
        <f t="shared" si="206"/>
        <v>31280</v>
      </c>
      <c r="AC153">
        <f t="shared" si="191"/>
        <v>31280</v>
      </c>
      <c r="AD153">
        <f t="shared" si="192"/>
        <v>0</v>
      </c>
      <c r="AE153">
        <f t="shared" si="193"/>
        <v>0</v>
      </c>
      <c r="AF153">
        <f t="shared" si="193"/>
        <v>0</v>
      </c>
      <c r="AG153">
        <f t="shared" si="207"/>
        <v>0</v>
      </c>
      <c r="AH153">
        <f t="shared" si="194"/>
        <v>0</v>
      </c>
      <c r="AI153">
        <f t="shared" si="194"/>
        <v>0</v>
      </c>
      <c r="AJ153">
        <f t="shared" si="208"/>
        <v>0</v>
      </c>
      <c r="AK153">
        <v>31280</v>
      </c>
      <c r="AL153">
        <v>31280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80</v>
      </c>
      <c r="AU153">
        <v>60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v>1</v>
      </c>
      <c r="BH153">
        <v>3</v>
      </c>
      <c r="BI153">
        <v>2</v>
      </c>
      <c r="BM153">
        <v>112001</v>
      </c>
      <c r="BN153">
        <v>0</v>
      </c>
      <c r="BP153">
        <v>0</v>
      </c>
      <c r="BQ153">
        <v>3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Z153">
        <v>80</v>
      </c>
      <c r="CA153">
        <v>60</v>
      </c>
      <c r="CE153">
        <v>0</v>
      </c>
      <c r="CF153">
        <v>0</v>
      </c>
      <c r="CG153">
        <v>0</v>
      </c>
      <c r="CM153">
        <v>0</v>
      </c>
      <c r="CO153">
        <v>0</v>
      </c>
      <c r="CP153">
        <f t="shared" si="209"/>
        <v>31280</v>
      </c>
      <c r="CQ153">
        <f t="shared" si="210"/>
        <v>31280</v>
      </c>
      <c r="CR153">
        <f t="shared" si="211"/>
        <v>0</v>
      </c>
      <c r="CS153">
        <f t="shared" si="212"/>
        <v>0</v>
      </c>
      <c r="CT153">
        <f t="shared" si="213"/>
        <v>0</v>
      </c>
      <c r="CU153">
        <f t="shared" si="214"/>
        <v>0</v>
      </c>
      <c r="CV153">
        <f t="shared" si="215"/>
        <v>0</v>
      </c>
      <c r="CW153">
        <f t="shared" si="216"/>
        <v>0</v>
      </c>
      <c r="CX153">
        <f t="shared" si="217"/>
        <v>0</v>
      </c>
      <c r="CY153">
        <f t="shared" si="218"/>
        <v>0</v>
      </c>
      <c r="CZ153">
        <f t="shared" si="219"/>
        <v>0</v>
      </c>
      <c r="DN153">
        <v>0</v>
      </c>
      <c r="DO153">
        <v>0</v>
      </c>
      <c r="DP153">
        <v>1</v>
      </c>
      <c r="DQ153">
        <v>1</v>
      </c>
      <c r="DU153">
        <v>1010</v>
      </c>
      <c r="DV153" t="s">
        <v>144</v>
      </c>
      <c r="DW153" t="s">
        <v>145</v>
      </c>
      <c r="DX153">
        <v>1</v>
      </c>
      <c r="EE153">
        <v>958035737</v>
      </c>
      <c r="EF153">
        <v>3</v>
      </c>
      <c r="EG153" t="s">
        <v>307</v>
      </c>
      <c r="EH153">
        <v>0</v>
      </c>
      <c r="EJ153">
        <v>2</v>
      </c>
      <c r="EK153">
        <v>112001</v>
      </c>
      <c r="EL153" t="s">
        <v>308</v>
      </c>
      <c r="EM153" t="s">
        <v>309</v>
      </c>
      <c r="EQ153">
        <v>0</v>
      </c>
      <c r="ER153">
        <v>31280</v>
      </c>
      <c r="ES153">
        <v>31280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1</v>
      </c>
      <c r="FD153">
        <v>18</v>
      </c>
      <c r="FF153">
        <v>37536</v>
      </c>
      <c r="FQ153">
        <v>0</v>
      </c>
      <c r="FR153">
        <f t="shared" si="220"/>
        <v>0</v>
      </c>
      <c r="FS153">
        <v>0</v>
      </c>
      <c r="FX153">
        <v>80</v>
      </c>
      <c r="FY153">
        <v>60</v>
      </c>
      <c r="GA153" t="s">
        <v>318</v>
      </c>
      <c r="GD153">
        <v>1</v>
      </c>
      <c r="GF153">
        <v>-140849463</v>
      </c>
      <c r="GG153">
        <v>2</v>
      </c>
      <c r="GH153">
        <v>3</v>
      </c>
      <c r="GI153">
        <v>-2</v>
      </c>
      <c r="GJ153">
        <v>0</v>
      </c>
      <c r="GK153">
        <v>0</v>
      </c>
      <c r="GL153">
        <f t="shared" si="221"/>
        <v>0</v>
      </c>
      <c r="GM153">
        <f t="shared" si="222"/>
        <v>31280</v>
      </c>
      <c r="GN153">
        <f t="shared" si="223"/>
        <v>0</v>
      </c>
      <c r="GO153">
        <f t="shared" si="224"/>
        <v>31280</v>
      </c>
      <c r="GP153">
        <f t="shared" si="225"/>
        <v>0</v>
      </c>
      <c r="GR153">
        <v>1</v>
      </c>
      <c r="GS153">
        <v>1</v>
      </c>
      <c r="GT153">
        <v>0</v>
      </c>
      <c r="GV153">
        <f t="shared" si="226"/>
        <v>0</v>
      </c>
      <c r="GW153">
        <v>1</v>
      </c>
      <c r="GX153">
        <f t="shared" si="227"/>
        <v>0</v>
      </c>
      <c r="HA153">
        <v>0</v>
      </c>
      <c r="HB153">
        <v>0</v>
      </c>
      <c r="HC153">
        <f t="shared" si="228"/>
        <v>0</v>
      </c>
      <c r="HE153" t="s">
        <v>112</v>
      </c>
      <c r="HF153" t="s">
        <v>112</v>
      </c>
      <c r="IK153">
        <v>0</v>
      </c>
    </row>
    <row r="154" spans="1:245">
      <c r="A154">
        <v>18</v>
      </c>
      <c r="B154">
        <v>1</v>
      </c>
      <c r="C154">
        <v>521</v>
      </c>
      <c r="E154" t="s">
        <v>332</v>
      </c>
      <c r="F154" t="s">
        <v>109</v>
      </c>
      <c r="G154" t="s">
        <v>333</v>
      </c>
      <c r="H154" t="s">
        <v>144</v>
      </c>
      <c r="I154">
        <f>I148*J154</f>
        <v>1</v>
      </c>
      <c r="J154">
        <v>1</v>
      </c>
      <c r="O154">
        <f t="shared" si="195"/>
        <v>3070</v>
      </c>
      <c r="P154">
        <f t="shared" si="196"/>
        <v>3070</v>
      </c>
      <c r="Q154">
        <f t="shared" si="197"/>
        <v>0</v>
      </c>
      <c r="R154">
        <f t="shared" si="198"/>
        <v>0</v>
      </c>
      <c r="S154">
        <f t="shared" si="199"/>
        <v>0</v>
      </c>
      <c r="T154">
        <f t="shared" si="200"/>
        <v>0</v>
      </c>
      <c r="U154">
        <f t="shared" si="201"/>
        <v>0</v>
      </c>
      <c r="V154">
        <f t="shared" si="202"/>
        <v>0</v>
      </c>
      <c r="W154">
        <f t="shared" si="203"/>
        <v>0</v>
      </c>
      <c r="X154">
        <f t="shared" si="204"/>
        <v>0</v>
      </c>
      <c r="Y154">
        <f t="shared" si="205"/>
        <v>0</v>
      </c>
      <c r="AA154">
        <v>991675999</v>
      </c>
      <c r="AB154">
        <f t="shared" si="206"/>
        <v>3070</v>
      </c>
      <c r="AC154">
        <f t="shared" si="191"/>
        <v>3070</v>
      </c>
      <c r="AD154">
        <f t="shared" si="192"/>
        <v>0</v>
      </c>
      <c r="AE154">
        <f t="shared" si="193"/>
        <v>0</v>
      </c>
      <c r="AF154">
        <f t="shared" si="193"/>
        <v>0</v>
      </c>
      <c r="AG154">
        <f t="shared" si="207"/>
        <v>0</v>
      </c>
      <c r="AH154">
        <f t="shared" si="194"/>
        <v>0</v>
      </c>
      <c r="AI154">
        <f t="shared" si="194"/>
        <v>0</v>
      </c>
      <c r="AJ154">
        <f t="shared" si="208"/>
        <v>0</v>
      </c>
      <c r="AK154">
        <v>3070</v>
      </c>
      <c r="AL154">
        <v>3070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80</v>
      </c>
      <c r="AU154">
        <v>60</v>
      </c>
      <c r="AV154">
        <v>1</v>
      </c>
      <c r="AW154">
        <v>1</v>
      </c>
      <c r="AZ154">
        <v>1</v>
      </c>
      <c r="BA154">
        <v>1</v>
      </c>
      <c r="BB154">
        <v>1</v>
      </c>
      <c r="BC154">
        <v>1</v>
      </c>
      <c r="BH154">
        <v>3</v>
      </c>
      <c r="BI154">
        <v>2</v>
      </c>
      <c r="BM154">
        <v>112001</v>
      </c>
      <c r="BN154">
        <v>0</v>
      </c>
      <c r="BP154">
        <v>0</v>
      </c>
      <c r="BQ154">
        <v>3</v>
      </c>
      <c r="BR154">
        <v>0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Z154">
        <v>80</v>
      </c>
      <c r="CA154">
        <v>60</v>
      </c>
      <c r="CE154">
        <v>0</v>
      </c>
      <c r="CF154">
        <v>0</v>
      </c>
      <c r="CG154">
        <v>0</v>
      </c>
      <c r="CM154">
        <v>0</v>
      </c>
      <c r="CO154">
        <v>0</v>
      </c>
      <c r="CP154">
        <f t="shared" si="209"/>
        <v>3070</v>
      </c>
      <c r="CQ154">
        <f t="shared" si="210"/>
        <v>3070</v>
      </c>
      <c r="CR154">
        <f t="shared" si="211"/>
        <v>0</v>
      </c>
      <c r="CS154">
        <f t="shared" si="212"/>
        <v>0</v>
      </c>
      <c r="CT154">
        <f t="shared" si="213"/>
        <v>0</v>
      </c>
      <c r="CU154">
        <f t="shared" si="214"/>
        <v>0</v>
      </c>
      <c r="CV154">
        <f t="shared" si="215"/>
        <v>0</v>
      </c>
      <c r="CW154">
        <f t="shared" si="216"/>
        <v>0</v>
      </c>
      <c r="CX154">
        <f t="shared" si="217"/>
        <v>0</v>
      </c>
      <c r="CY154">
        <f t="shared" si="218"/>
        <v>0</v>
      </c>
      <c r="CZ154">
        <f t="shared" si="219"/>
        <v>0</v>
      </c>
      <c r="DN154">
        <v>0</v>
      </c>
      <c r="DO154">
        <v>0</v>
      </c>
      <c r="DP154">
        <v>1</v>
      </c>
      <c r="DQ154">
        <v>1</v>
      </c>
      <c r="DU154">
        <v>1010</v>
      </c>
      <c r="DV154" t="s">
        <v>144</v>
      </c>
      <c r="DW154" t="s">
        <v>145</v>
      </c>
      <c r="DX154">
        <v>1</v>
      </c>
      <c r="EE154">
        <v>958035737</v>
      </c>
      <c r="EF154">
        <v>3</v>
      </c>
      <c r="EG154" t="s">
        <v>307</v>
      </c>
      <c r="EH154">
        <v>0</v>
      </c>
      <c r="EJ154">
        <v>2</v>
      </c>
      <c r="EK154">
        <v>112001</v>
      </c>
      <c r="EL154" t="s">
        <v>308</v>
      </c>
      <c r="EM154" t="s">
        <v>309</v>
      </c>
      <c r="EQ154">
        <v>0</v>
      </c>
      <c r="ER154">
        <v>0</v>
      </c>
      <c r="ES154">
        <v>3070</v>
      </c>
      <c r="ET154">
        <v>0</v>
      </c>
      <c r="EU154">
        <v>0</v>
      </c>
      <c r="EV154">
        <v>0</v>
      </c>
      <c r="EW154">
        <v>0</v>
      </c>
      <c r="EX154">
        <v>0</v>
      </c>
      <c r="FQ154">
        <v>0</v>
      </c>
      <c r="FR154">
        <f t="shared" si="220"/>
        <v>0</v>
      </c>
      <c r="FS154">
        <v>0</v>
      </c>
      <c r="FX154">
        <v>80</v>
      </c>
      <c r="FY154">
        <v>60</v>
      </c>
      <c r="GA154" t="s">
        <v>334</v>
      </c>
      <c r="GD154">
        <v>1</v>
      </c>
      <c r="GF154">
        <v>2101478688</v>
      </c>
      <c r="GG154">
        <v>2</v>
      </c>
      <c r="GH154">
        <v>4</v>
      </c>
      <c r="GI154">
        <v>-2</v>
      </c>
      <c r="GJ154">
        <v>0</v>
      </c>
      <c r="GK154">
        <v>0</v>
      </c>
      <c r="GL154">
        <f t="shared" si="221"/>
        <v>0</v>
      </c>
      <c r="GM154">
        <f t="shared" si="222"/>
        <v>3070</v>
      </c>
      <c r="GN154">
        <f t="shared" si="223"/>
        <v>0</v>
      </c>
      <c r="GO154">
        <f t="shared" si="224"/>
        <v>3070</v>
      </c>
      <c r="GP154">
        <f t="shared" si="225"/>
        <v>0</v>
      </c>
      <c r="GR154">
        <v>0</v>
      </c>
      <c r="GS154">
        <v>2</v>
      </c>
      <c r="GT154">
        <v>0</v>
      </c>
      <c r="GV154">
        <f t="shared" si="226"/>
        <v>0</v>
      </c>
      <c r="GW154">
        <v>1</v>
      </c>
      <c r="GX154">
        <f t="shared" si="227"/>
        <v>0</v>
      </c>
      <c r="HA154">
        <v>0</v>
      </c>
      <c r="HB154">
        <v>0</v>
      </c>
      <c r="HC154">
        <f t="shared" si="228"/>
        <v>0</v>
      </c>
      <c r="HE154" t="s">
        <v>112</v>
      </c>
      <c r="HF154" t="s">
        <v>112</v>
      </c>
      <c r="IK154">
        <v>0</v>
      </c>
    </row>
    <row r="155" spans="1:245">
      <c r="A155">
        <v>18</v>
      </c>
      <c r="B155">
        <v>1</v>
      </c>
      <c r="C155">
        <v>529</v>
      </c>
      <c r="E155" t="s">
        <v>332</v>
      </c>
      <c r="F155" t="s">
        <v>109</v>
      </c>
      <c r="G155" t="s">
        <v>333</v>
      </c>
      <c r="H155" t="s">
        <v>144</v>
      </c>
      <c r="I155">
        <f>I149*J155</f>
        <v>1</v>
      </c>
      <c r="J155">
        <v>1</v>
      </c>
      <c r="O155">
        <f t="shared" si="195"/>
        <v>3070</v>
      </c>
      <c r="P155">
        <f t="shared" si="196"/>
        <v>3070</v>
      </c>
      <c r="Q155">
        <f t="shared" si="197"/>
        <v>0</v>
      </c>
      <c r="R155">
        <f t="shared" si="198"/>
        <v>0</v>
      </c>
      <c r="S155">
        <f t="shared" si="199"/>
        <v>0</v>
      </c>
      <c r="T155">
        <f t="shared" si="200"/>
        <v>0</v>
      </c>
      <c r="U155">
        <f t="shared" si="201"/>
        <v>0</v>
      </c>
      <c r="V155">
        <f t="shared" si="202"/>
        <v>0</v>
      </c>
      <c r="W155">
        <f t="shared" si="203"/>
        <v>0</v>
      </c>
      <c r="X155">
        <f t="shared" si="204"/>
        <v>0</v>
      </c>
      <c r="Y155">
        <f t="shared" si="205"/>
        <v>0</v>
      </c>
      <c r="AA155">
        <v>991676013</v>
      </c>
      <c r="AB155">
        <f t="shared" si="206"/>
        <v>3070</v>
      </c>
      <c r="AC155">
        <f t="shared" si="191"/>
        <v>3070</v>
      </c>
      <c r="AD155">
        <f t="shared" si="192"/>
        <v>0</v>
      </c>
      <c r="AE155">
        <f t="shared" si="193"/>
        <v>0</v>
      </c>
      <c r="AF155">
        <f t="shared" si="193"/>
        <v>0</v>
      </c>
      <c r="AG155">
        <f t="shared" si="207"/>
        <v>0</v>
      </c>
      <c r="AH155">
        <f t="shared" si="194"/>
        <v>0</v>
      </c>
      <c r="AI155">
        <f t="shared" si="194"/>
        <v>0</v>
      </c>
      <c r="AJ155">
        <f t="shared" si="208"/>
        <v>0</v>
      </c>
      <c r="AK155">
        <v>3070</v>
      </c>
      <c r="AL155">
        <v>3070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80</v>
      </c>
      <c r="AU155">
        <v>60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1</v>
      </c>
      <c r="BH155">
        <v>3</v>
      </c>
      <c r="BI155">
        <v>2</v>
      </c>
      <c r="BM155">
        <v>112001</v>
      </c>
      <c r="BN155">
        <v>0</v>
      </c>
      <c r="BP155">
        <v>0</v>
      </c>
      <c r="BQ155">
        <v>3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Z155">
        <v>80</v>
      </c>
      <c r="CA155">
        <v>60</v>
      </c>
      <c r="CE155">
        <v>0</v>
      </c>
      <c r="CF155">
        <v>0</v>
      </c>
      <c r="CG155">
        <v>0</v>
      </c>
      <c r="CM155">
        <v>0</v>
      </c>
      <c r="CO155">
        <v>0</v>
      </c>
      <c r="CP155">
        <f t="shared" si="209"/>
        <v>3070</v>
      </c>
      <c r="CQ155">
        <f t="shared" si="210"/>
        <v>3070</v>
      </c>
      <c r="CR155">
        <f t="shared" si="211"/>
        <v>0</v>
      </c>
      <c r="CS155">
        <f t="shared" si="212"/>
        <v>0</v>
      </c>
      <c r="CT155">
        <f t="shared" si="213"/>
        <v>0</v>
      </c>
      <c r="CU155">
        <f t="shared" si="214"/>
        <v>0</v>
      </c>
      <c r="CV155">
        <f t="shared" si="215"/>
        <v>0</v>
      </c>
      <c r="CW155">
        <f t="shared" si="216"/>
        <v>0</v>
      </c>
      <c r="CX155">
        <f t="shared" si="217"/>
        <v>0</v>
      </c>
      <c r="CY155">
        <f t="shared" si="218"/>
        <v>0</v>
      </c>
      <c r="CZ155">
        <f t="shared" si="219"/>
        <v>0</v>
      </c>
      <c r="DN155">
        <v>0</v>
      </c>
      <c r="DO155">
        <v>0</v>
      </c>
      <c r="DP155">
        <v>1</v>
      </c>
      <c r="DQ155">
        <v>1</v>
      </c>
      <c r="DU155">
        <v>1010</v>
      </c>
      <c r="DV155" t="s">
        <v>144</v>
      </c>
      <c r="DW155" t="s">
        <v>145</v>
      </c>
      <c r="DX155">
        <v>1</v>
      </c>
      <c r="EE155">
        <v>958035737</v>
      </c>
      <c r="EF155">
        <v>3</v>
      </c>
      <c r="EG155" t="s">
        <v>307</v>
      </c>
      <c r="EH155">
        <v>0</v>
      </c>
      <c r="EJ155">
        <v>2</v>
      </c>
      <c r="EK155">
        <v>112001</v>
      </c>
      <c r="EL155" t="s">
        <v>308</v>
      </c>
      <c r="EM155" t="s">
        <v>309</v>
      </c>
      <c r="EQ155">
        <v>0</v>
      </c>
      <c r="ER155">
        <v>3070</v>
      </c>
      <c r="ES155">
        <v>3070</v>
      </c>
      <c r="ET155">
        <v>0</v>
      </c>
      <c r="EU155">
        <v>0</v>
      </c>
      <c r="EV155">
        <v>0</v>
      </c>
      <c r="EW155">
        <v>0</v>
      </c>
      <c r="EX155">
        <v>0</v>
      </c>
      <c r="EZ155">
        <v>5</v>
      </c>
      <c r="FC155">
        <v>1</v>
      </c>
      <c r="FD155">
        <v>18</v>
      </c>
      <c r="FF155">
        <v>3684</v>
      </c>
      <c r="FQ155">
        <v>0</v>
      </c>
      <c r="FR155">
        <f t="shared" si="220"/>
        <v>0</v>
      </c>
      <c r="FS155">
        <v>0</v>
      </c>
      <c r="FX155">
        <v>80</v>
      </c>
      <c r="FY155">
        <v>60</v>
      </c>
      <c r="GA155" t="s">
        <v>334</v>
      </c>
      <c r="GD155">
        <v>1</v>
      </c>
      <c r="GF155">
        <v>2101478688</v>
      </c>
      <c r="GG155">
        <v>2</v>
      </c>
      <c r="GH155">
        <v>3</v>
      </c>
      <c r="GI155">
        <v>-2</v>
      </c>
      <c r="GJ155">
        <v>0</v>
      </c>
      <c r="GK155">
        <v>0</v>
      </c>
      <c r="GL155">
        <f t="shared" si="221"/>
        <v>0</v>
      </c>
      <c r="GM155">
        <f t="shared" si="222"/>
        <v>3070</v>
      </c>
      <c r="GN155">
        <f t="shared" si="223"/>
        <v>0</v>
      </c>
      <c r="GO155">
        <f t="shared" si="224"/>
        <v>3070</v>
      </c>
      <c r="GP155">
        <f t="shared" si="225"/>
        <v>0</v>
      </c>
      <c r="GR155">
        <v>1</v>
      </c>
      <c r="GS155">
        <v>1</v>
      </c>
      <c r="GT155">
        <v>0</v>
      </c>
      <c r="GV155">
        <f t="shared" si="226"/>
        <v>0</v>
      </c>
      <c r="GW155">
        <v>1</v>
      </c>
      <c r="GX155">
        <f t="shared" si="227"/>
        <v>0</v>
      </c>
      <c r="HA155">
        <v>0</v>
      </c>
      <c r="HB155">
        <v>0</v>
      </c>
      <c r="HC155">
        <f t="shared" si="228"/>
        <v>0</v>
      </c>
      <c r="HE155" t="s">
        <v>112</v>
      </c>
      <c r="HF155" t="s">
        <v>112</v>
      </c>
      <c r="IK155">
        <v>0</v>
      </c>
    </row>
    <row r="156" spans="1:245">
      <c r="A156">
        <v>17</v>
      </c>
      <c r="B156">
        <v>1</v>
      </c>
      <c r="C156">
        <f ca="1">ROW(SmtRes!A537)</f>
        <v>537</v>
      </c>
      <c r="D156">
        <f ca="1">ROW(EtalonRes!A522)</f>
        <v>522</v>
      </c>
      <c r="E156" t="s">
        <v>335</v>
      </c>
      <c r="F156" t="s">
        <v>226</v>
      </c>
      <c r="G156" t="s">
        <v>336</v>
      </c>
      <c r="H156" t="s">
        <v>176</v>
      </c>
      <c r="I156">
        <v>2</v>
      </c>
      <c r="J156">
        <v>0</v>
      </c>
      <c r="O156">
        <f t="shared" si="195"/>
        <v>14.32</v>
      </c>
      <c r="P156">
        <f t="shared" si="196"/>
        <v>0</v>
      </c>
      <c r="Q156">
        <f t="shared" si="197"/>
        <v>3.66</v>
      </c>
      <c r="R156">
        <f t="shared" si="198"/>
        <v>0</v>
      </c>
      <c r="S156">
        <f t="shared" si="199"/>
        <v>10.66</v>
      </c>
      <c r="T156">
        <f t="shared" si="200"/>
        <v>0</v>
      </c>
      <c r="U156">
        <f t="shared" si="201"/>
        <v>1.1759999999999999</v>
      </c>
      <c r="V156">
        <f t="shared" si="202"/>
        <v>0</v>
      </c>
      <c r="W156">
        <f t="shared" si="203"/>
        <v>0</v>
      </c>
      <c r="X156">
        <f t="shared" si="204"/>
        <v>13.64</v>
      </c>
      <c r="Y156">
        <f t="shared" si="205"/>
        <v>8.85</v>
      </c>
      <c r="AA156">
        <v>991675999</v>
      </c>
      <c r="AB156">
        <f t="shared" si="206"/>
        <v>7.1639999999999997</v>
      </c>
      <c r="AC156">
        <f>ROUND(((ES156*0)),6)</f>
        <v>0</v>
      </c>
      <c r="AD156">
        <f>ROUND(((((ET156*0.4))-((EU156*0.4)))+AE156),6)</f>
        <v>1.8320000000000001</v>
      </c>
      <c r="AE156">
        <f>ROUND(((EU156*0.4)),6)</f>
        <v>0</v>
      </c>
      <c r="AF156">
        <f>ROUND(((EV156*0.4)),6)</f>
        <v>5.3319999999999999</v>
      </c>
      <c r="AG156">
        <f t="shared" si="207"/>
        <v>0</v>
      </c>
      <c r="AH156">
        <f>((EW156*0.4))</f>
        <v>0.58799999999999997</v>
      </c>
      <c r="AI156">
        <f>((EX156*0.4))</f>
        <v>0</v>
      </c>
      <c r="AJ156">
        <f t="shared" si="208"/>
        <v>0</v>
      </c>
      <c r="AK156">
        <v>98.55</v>
      </c>
      <c r="AL156">
        <v>80.64</v>
      </c>
      <c r="AM156">
        <v>4.58</v>
      </c>
      <c r="AN156">
        <v>0</v>
      </c>
      <c r="AO156">
        <v>13.33</v>
      </c>
      <c r="AP156">
        <v>0</v>
      </c>
      <c r="AQ156">
        <v>1.47</v>
      </c>
      <c r="AR156">
        <v>0</v>
      </c>
      <c r="AS156">
        <v>0</v>
      </c>
      <c r="AT156">
        <v>128</v>
      </c>
      <c r="AU156">
        <v>83</v>
      </c>
      <c r="AV156">
        <v>1</v>
      </c>
      <c r="AW156">
        <v>1</v>
      </c>
      <c r="AZ156">
        <v>1</v>
      </c>
      <c r="BA156">
        <v>1</v>
      </c>
      <c r="BB156">
        <v>1</v>
      </c>
      <c r="BC156">
        <v>1</v>
      </c>
      <c r="BH156">
        <v>0</v>
      </c>
      <c r="BI156">
        <v>1</v>
      </c>
      <c r="BJ156" t="s">
        <v>228</v>
      </c>
      <c r="BM156">
        <v>16001</v>
      </c>
      <c r="BN156">
        <v>0</v>
      </c>
      <c r="BP156">
        <v>0</v>
      </c>
      <c r="BQ156">
        <v>2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Z156">
        <v>128</v>
      </c>
      <c r="CA156">
        <v>83</v>
      </c>
      <c r="CE156">
        <v>0</v>
      </c>
      <c r="CF156">
        <v>0</v>
      </c>
      <c r="CG156">
        <v>0</v>
      </c>
      <c r="CM156">
        <v>0</v>
      </c>
      <c r="CN156" t="s">
        <v>211</v>
      </c>
      <c r="CO156">
        <v>0</v>
      </c>
      <c r="CP156">
        <f t="shared" si="209"/>
        <v>14.32</v>
      </c>
      <c r="CQ156">
        <f t="shared" si="210"/>
        <v>0</v>
      </c>
      <c r="CR156">
        <f t="shared" si="211"/>
        <v>1.8320000000000001</v>
      </c>
      <c r="CS156">
        <f t="shared" si="212"/>
        <v>0</v>
      </c>
      <c r="CT156">
        <f t="shared" si="213"/>
        <v>5.3319999999999999</v>
      </c>
      <c r="CU156">
        <f t="shared" si="214"/>
        <v>0</v>
      </c>
      <c r="CV156">
        <f t="shared" si="215"/>
        <v>0.58799999999999997</v>
      </c>
      <c r="CW156">
        <f t="shared" si="216"/>
        <v>0</v>
      </c>
      <c r="CX156">
        <f t="shared" si="217"/>
        <v>0</v>
      </c>
      <c r="CY156">
        <f t="shared" si="218"/>
        <v>13.6448</v>
      </c>
      <c r="CZ156">
        <f t="shared" si="219"/>
        <v>8.8477999999999994</v>
      </c>
      <c r="DD156" t="s">
        <v>212</v>
      </c>
      <c r="DE156" t="s">
        <v>213</v>
      </c>
      <c r="DF156" t="s">
        <v>213</v>
      </c>
      <c r="DG156" t="s">
        <v>213</v>
      </c>
      <c r="DI156" t="s">
        <v>213</v>
      </c>
      <c r="DJ156" t="s">
        <v>213</v>
      </c>
      <c r="DN156">
        <v>0</v>
      </c>
      <c r="DO156">
        <v>0</v>
      </c>
      <c r="DP156">
        <v>1</v>
      </c>
      <c r="DQ156">
        <v>1</v>
      </c>
      <c r="DU156">
        <v>1013</v>
      </c>
      <c r="DV156" t="s">
        <v>176</v>
      </c>
      <c r="DW156" t="s">
        <v>176</v>
      </c>
      <c r="DX156">
        <v>1</v>
      </c>
      <c r="EE156">
        <v>958035609</v>
      </c>
      <c r="EF156">
        <v>2</v>
      </c>
      <c r="EG156" t="s">
        <v>99</v>
      </c>
      <c r="EH156">
        <v>0</v>
      </c>
      <c r="EJ156">
        <v>1</v>
      </c>
      <c r="EK156">
        <v>16001</v>
      </c>
      <c r="EL156" t="s">
        <v>100</v>
      </c>
      <c r="EM156" t="s">
        <v>101</v>
      </c>
      <c r="EO156" t="s">
        <v>214</v>
      </c>
      <c r="EQ156">
        <v>0</v>
      </c>
      <c r="ER156">
        <v>98.55</v>
      </c>
      <c r="ES156">
        <v>80.64</v>
      </c>
      <c r="ET156">
        <v>4.58</v>
      </c>
      <c r="EU156">
        <v>0</v>
      </c>
      <c r="EV156">
        <v>13.33</v>
      </c>
      <c r="EW156">
        <v>1.47</v>
      </c>
      <c r="EX156">
        <v>0</v>
      </c>
      <c r="EY156">
        <v>0</v>
      </c>
      <c r="FQ156">
        <v>0</v>
      </c>
      <c r="FR156">
        <f t="shared" si="220"/>
        <v>0</v>
      </c>
      <c r="FS156">
        <v>0</v>
      </c>
      <c r="FX156">
        <v>128</v>
      </c>
      <c r="FY156">
        <v>83</v>
      </c>
      <c r="GD156">
        <v>1</v>
      </c>
      <c r="GF156">
        <v>-2017672908</v>
      </c>
      <c r="GG156">
        <v>2</v>
      </c>
      <c r="GH156">
        <v>1</v>
      </c>
      <c r="GI156">
        <v>-2</v>
      </c>
      <c r="GJ156">
        <v>0</v>
      </c>
      <c r="GK156">
        <v>0</v>
      </c>
      <c r="GL156">
        <f t="shared" si="221"/>
        <v>0</v>
      </c>
      <c r="GM156">
        <f t="shared" si="222"/>
        <v>36.81</v>
      </c>
      <c r="GN156">
        <f t="shared" si="223"/>
        <v>36.81</v>
      </c>
      <c r="GO156">
        <f t="shared" si="224"/>
        <v>0</v>
      </c>
      <c r="GP156">
        <f t="shared" si="225"/>
        <v>0</v>
      </c>
      <c r="GR156">
        <v>0</v>
      </c>
      <c r="GS156">
        <v>3</v>
      </c>
      <c r="GT156">
        <v>0</v>
      </c>
      <c r="GV156">
        <f t="shared" si="226"/>
        <v>0</v>
      </c>
      <c r="GW156">
        <v>1</v>
      </c>
      <c r="GX156">
        <f t="shared" si="227"/>
        <v>0</v>
      </c>
      <c r="HA156">
        <v>0</v>
      </c>
      <c r="HB156">
        <v>0</v>
      </c>
      <c r="HC156">
        <f t="shared" si="228"/>
        <v>0</v>
      </c>
      <c r="IK156">
        <v>0</v>
      </c>
    </row>
    <row r="157" spans="1:245">
      <c r="A157">
        <v>17</v>
      </c>
      <c r="B157">
        <v>1</v>
      </c>
      <c r="C157">
        <f ca="1">ROW(SmtRes!A544)</f>
        <v>544</v>
      </c>
      <c r="D157">
        <f ca="1">ROW(EtalonRes!A530)</f>
        <v>530</v>
      </c>
      <c r="E157" t="s">
        <v>335</v>
      </c>
      <c r="F157" t="s">
        <v>226</v>
      </c>
      <c r="G157" t="s">
        <v>336</v>
      </c>
      <c r="H157" t="s">
        <v>176</v>
      </c>
      <c r="I157">
        <v>2</v>
      </c>
      <c r="J157">
        <v>0</v>
      </c>
      <c r="O157">
        <f t="shared" si="195"/>
        <v>390.11</v>
      </c>
      <c r="P157">
        <f t="shared" si="196"/>
        <v>0</v>
      </c>
      <c r="Q157">
        <f t="shared" si="197"/>
        <v>31.8</v>
      </c>
      <c r="R157">
        <f t="shared" si="198"/>
        <v>0</v>
      </c>
      <c r="S157">
        <f t="shared" si="199"/>
        <v>358.31</v>
      </c>
      <c r="T157">
        <f t="shared" si="200"/>
        <v>0</v>
      </c>
      <c r="U157">
        <f t="shared" si="201"/>
        <v>1.1759999999999999</v>
      </c>
      <c r="V157">
        <f t="shared" si="202"/>
        <v>0</v>
      </c>
      <c r="W157">
        <f t="shared" si="203"/>
        <v>0</v>
      </c>
      <c r="X157">
        <f t="shared" si="204"/>
        <v>458.64</v>
      </c>
      <c r="Y157">
        <f t="shared" si="205"/>
        <v>297.39999999999998</v>
      </c>
      <c r="AA157">
        <v>991676013</v>
      </c>
      <c r="AB157">
        <f t="shared" si="206"/>
        <v>7.1639999999999997</v>
      </c>
      <c r="AC157">
        <f>ROUND(((ES157*0)),6)</f>
        <v>0</v>
      </c>
      <c r="AD157">
        <f>ROUND(((((ET157*0.4))-((EU157*0.4)))+AE157),6)</f>
        <v>1.8320000000000001</v>
      </c>
      <c r="AE157">
        <f>ROUND(((EU157*0.4)),6)</f>
        <v>0</v>
      </c>
      <c r="AF157">
        <f>ROUND(((EV157*0.4)),6)</f>
        <v>5.3319999999999999</v>
      </c>
      <c r="AG157">
        <f t="shared" si="207"/>
        <v>0</v>
      </c>
      <c r="AH157">
        <f>((EW157*0.4))</f>
        <v>0.58799999999999997</v>
      </c>
      <c r="AI157">
        <f>((EX157*0.4))</f>
        <v>0</v>
      </c>
      <c r="AJ157">
        <f t="shared" si="208"/>
        <v>0</v>
      </c>
      <c r="AK157">
        <v>98.55</v>
      </c>
      <c r="AL157">
        <v>80.64</v>
      </c>
      <c r="AM157">
        <v>4.58</v>
      </c>
      <c r="AN157">
        <v>0</v>
      </c>
      <c r="AO157">
        <v>13.33</v>
      </c>
      <c r="AP157">
        <v>0</v>
      </c>
      <c r="AQ157">
        <v>1.47</v>
      </c>
      <c r="AR157">
        <v>0</v>
      </c>
      <c r="AS157">
        <v>0</v>
      </c>
      <c r="AT157">
        <v>128</v>
      </c>
      <c r="AU157">
        <v>83</v>
      </c>
      <c r="AV157">
        <v>1</v>
      </c>
      <c r="AW157">
        <v>1</v>
      </c>
      <c r="AZ157">
        <v>1</v>
      </c>
      <c r="BA157">
        <v>33.6</v>
      </c>
      <c r="BB157">
        <v>8.68</v>
      </c>
      <c r="BC157">
        <v>6.28</v>
      </c>
      <c r="BH157">
        <v>0</v>
      </c>
      <c r="BI157">
        <v>1</v>
      </c>
      <c r="BJ157" t="s">
        <v>228</v>
      </c>
      <c r="BM157">
        <v>16001</v>
      </c>
      <c r="BN157">
        <v>0</v>
      </c>
      <c r="BO157" t="s">
        <v>226</v>
      </c>
      <c r="BP157">
        <v>1</v>
      </c>
      <c r="BQ157">
        <v>2</v>
      </c>
      <c r="BR157">
        <v>0</v>
      </c>
      <c r="BS157">
        <v>33.6</v>
      </c>
      <c r="BT157">
        <v>1</v>
      </c>
      <c r="BU157">
        <v>1</v>
      </c>
      <c r="BV157">
        <v>1</v>
      </c>
      <c r="BW157">
        <v>1</v>
      </c>
      <c r="BX157">
        <v>1</v>
      </c>
      <c r="BZ157">
        <v>128</v>
      </c>
      <c r="CA157">
        <v>83</v>
      </c>
      <c r="CE157">
        <v>0</v>
      </c>
      <c r="CF157">
        <v>0</v>
      </c>
      <c r="CG157">
        <v>0</v>
      </c>
      <c r="CM157">
        <v>0</v>
      </c>
      <c r="CN157" t="s">
        <v>211</v>
      </c>
      <c r="CO157">
        <v>0</v>
      </c>
      <c r="CP157">
        <f t="shared" si="209"/>
        <v>390.11</v>
      </c>
      <c r="CQ157">
        <f t="shared" si="210"/>
        <v>0</v>
      </c>
      <c r="CR157">
        <f t="shared" si="211"/>
        <v>15.901759999999999</v>
      </c>
      <c r="CS157">
        <f t="shared" si="212"/>
        <v>0</v>
      </c>
      <c r="CT157">
        <f t="shared" si="213"/>
        <v>179.15520000000001</v>
      </c>
      <c r="CU157">
        <f t="shared" si="214"/>
        <v>0</v>
      </c>
      <c r="CV157">
        <f t="shared" si="215"/>
        <v>0.58799999999999997</v>
      </c>
      <c r="CW157">
        <f t="shared" si="216"/>
        <v>0</v>
      </c>
      <c r="CX157">
        <f t="shared" si="217"/>
        <v>0</v>
      </c>
      <c r="CY157">
        <f t="shared" si="218"/>
        <v>458.63679999999999</v>
      </c>
      <c r="CZ157">
        <f t="shared" si="219"/>
        <v>297.39729999999997</v>
      </c>
      <c r="DD157" t="s">
        <v>212</v>
      </c>
      <c r="DE157" t="s">
        <v>213</v>
      </c>
      <c r="DF157" t="s">
        <v>213</v>
      </c>
      <c r="DG157" t="s">
        <v>213</v>
      </c>
      <c r="DI157" t="s">
        <v>213</v>
      </c>
      <c r="DJ157" t="s">
        <v>213</v>
      </c>
      <c r="DN157">
        <v>0</v>
      </c>
      <c r="DO157">
        <v>0</v>
      </c>
      <c r="DP157">
        <v>1</v>
      </c>
      <c r="DQ157">
        <v>1</v>
      </c>
      <c r="DU157">
        <v>1013</v>
      </c>
      <c r="DV157" t="s">
        <v>176</v>
      </c>
      <c r="DW157" t="s">
        <v>176</v>
      </c>
      <c r="DX157">
        <v>1</v>
      </c>
      <c r="EE157">
        <v>958035609</v>
      </c>
      <c r="EF157">
        <v>2</v>
      </c>
      <c r="EG157" t="s">
        <v>99</v>
      </c>
      <c r="EH157">
        <v>0</v>
      </c>
      <c r="EJ157">
        <v>1</v>
      </c>
      <c r="EK157">
        <v>16001</v>
      </c>
      <c r="EL157" t="s">
        <v>100</v>
      </c>
      <c r="EM157" t="s">
        <v>101</v>
      </c>
      <c r="EO157" t="s">
        <v>214</v>
      </c>
      <c r="EQ157">
        <v>0</v>
      </c>
      <c r="ER157">
        <v>98.55</v>
      </c>
      <c r="ES157">
        <v>80.64</v>
      </c>
      <c r="ET157">
        <v>4.58</v>
      </c>
      <c r="EU157">
        <v>0</v>
      </c>
      <c r="EV157">
        <v>13.33</v>
      </c>
      <c r="EW157">
        <v>1.47</v>
      </c>
      <c r="EX157">
        <v>0</v>
      </c>
      <c r="EY157">
        <v>0</v>
      </c>
      <c r="FQ157">
        <v>0</v>
      </c>
      <c r="FR157">
        <f t="shared" si="220"/>
        <v>0</v>
      </c>
      <c r="FS157">
        <v>0</v>
      </c>
      <c r="FX157">
        <v>128</v>
      </c>
      <c r="FY157">
        <v>83</v>
      </c>
      <c r="GD157">
        <v>1</v>
      </c>
      <c r="GF157">
        <v>-2017672908</v>
      </c>
      <c r="GG157">
        <v>2</v>
      </c>
      <c r="GH157">
        <v>1</v>
      </c>
      <c r="GI157">
        <v>2</v>
      </c>
      <c r="GJ157">
        <v>0</v>
      </c>
      <c r="GK157">
        <v>0</v>
      </c>
      <c r="GL157">
        <f t="shared" si="221"/>
        <v>0</v>
      </c>
      <c r="GM157">
        <f t="shared" si="222"/>
        <v>1146.1500000000001</v>
      </c>
      <c r="GN157">
        <f t="shared" si="223"/>
        <v>1146.1500000000001</v>
      </c>
      <c r="GO157">
        <f t="shared" si="224"/>
        <v>0</v>
      </c>
      <c r="GP157">
        <f t="shared" si="225"/>
        <v>0</v>
      </c>
      <c r="GR157">
        <v>0</v>
      </c>
      <c r="GS157">
        <v>3</v>
      </c>
      <c r="GT157">
        <v>0</v>
      </c>
      <c r="GV157">
        <f t="shared" si="226"/>
        <v>0</v>
      </c>
      <c r="GW157">
        <v>1</v>
      </c>
      <c r="GX157">
        <f t="shared" si="227"/>
        <v>0</v>
      </c>
      <c r="HA157">
        <v>0</v>
      </c>
      <c r="HB157">
        <v>0</v>
      </c>
      <c r="HC157">
        <f t="shared" si="228"/>
        <v>0</v>
      </c>
      <c r="IK157">
        <v>0</v>
      </c>
    </row>
    <row r="158" spans="1:245">
      <c r="A158">
        <v>17</v>
      </c>
      <c r="B158">
        <v>1</v>
      </c>
      <c r="C158">
        <f ca="1">ROW(SmtRes!A553)</f>
        <v>553</v>
      </c>
      <c r="D158">
        <f ca="1">ROW(EtalonRes!A538)</f>
        <v>538</v>
      </c>
      <c r="E158" t="s">
        <v>337</v>
      </c>
      <c r="F158" t="s">
        <v>226</v>
      </c>
      <c r="G158" t="s">
        <v>230</v>
      </c>
      <c r="H158" t="s">
        <v>176</v>
      </c>
      <c r="I158">
        <v>2</v>
      </c>
      <c r="J158">
        <v>0</v>
      </c>
      <c r="O158">
        <f t="shared" si="195"/>
        <v>203.39</v>
      </c>
      <c r="P158">
        <f t="shared" si="196"/>
        <v>161.28</v>
      </c>
      <c r="Q158">
        <f t="shared" si="197"/>
        <v>11.45</v>
      </c>
      <c r="R158">
        <f t="shared" si="198"/>
        <v>0</v>
      </c>
      <c r="S158">
        <f t="shared" si="199"/>
        <v>30.66</v>
      </c>
      <c r="T158">
        <f t="shared" si="200"/>
        <v>0</v>
      </c>
      <c r="U158">
        <f t="shared" si="201"/>
        <v>3.3809999999999998</v>
      </c>
      <c r="V158">
        <f t="shared" si="202"/>
        <v>0</v>
      </c>
      <c r="W158">
        <f t="shared" si="203"/>
        <v>0</v>
      </c>
      <c r="X158">
        <f t="shared" si="204"/>
        <v>39.24</v>
      </c>
      <c r="Y158">
        <f t="shared" si="205"/>
        <v>25.45</v>
      </c>
      <c r="AA158">
        <v>991675999</v>
      </c>
      <c r="AB158">
        <f t="shared" si="206"/>
        <v>101.69450000000001</v>
      </c>
      <c r="AC158">
        <f t="shared" ref="AC158:AC165" si="229">ROUND((ES158),6)</f>
        <v>80.64</v>
      </c>
      <c r="AD158">
        <f>ROUND(((((ET158*1.25))-((EU158*1.25)))+AE158),6)</f>
        <v>5.7249999999999996</v>
      </c>
      <c r="AE158">
        <f>ROUND(((EU158*1.25)),6)</f>
        <v>0</v>
      </c>
      <c r="AF158">
        <f>ROUND(((EV158*1.15)),6)</f>
        <v>15.329499999999999</v>
      </c>
      <c r="AG158">
        <f t="shared" si="207"/>
        <v>0</v>
      </c>
      <c r="AH158">
        <f>((EW158*1.15))</f>
        <v>1.6904999999999999</v>
      </c>
      <c r="AI158">
        <f>((EX158*1.25))</f>
        <v>0</v>
      </c>
      <c r="AJ158">
        <f t="shared" si="208"/>
        <v>0</v>
      </c>
      <c r="AK158">
        <v>98.55</v>
      </c>
      <c r="AL158">
        <v>80.64</v>
      </c>
      <c r="AM158">
        <v>4.58</v>
      </c>
      <c r="AN158">
        <v>0</v>
      </c>
      <c r="AO158">
        <v>13.33</v>
      </c>
      <c r="AP158">
        <v>0</v>
      </c>
      <c r="AQ158">
        <v>1.47</v>
      </c>
      <c r="AR158">
        <v>0</v>
      </c>
      <c r="AS158">
        <v>0</v>
      </c>
      <c r="AT158">
        <v>128</v>
      </c>
      <c r="AU158">
        <v>83</v>
      </c>
      <c r="AV158">
        <v>1</v>
      </c>
      <c r="AW158">
        <v>1</v>
      </c>
      <c r="AZ158">
        <v>1</v>
      </c>
      <c r="BA158">
        <v>1</v>
      </c>
      <c r="BB158">
        <v>1</v>
      </c>
      <c r="BC158">
        <v>1</v>
      </c>
      <c r="BH158">
        <v>0</v>
      </c>
      <c r="BI158">
        <v>1</v>
      </c>
      <c r="BJ158" t="s">
        <v>228</v>
      </c>
      <c r="BM158">
        <v>16001</v>
      </c>
      <c r="BN158">
        <v>0</v>
      </c>
      <c r="BP158">
        <v>0</v>
      </c>
      <c r="BQ158">
        <v>2</v>
      </c>
      <c r="BR158">
        <v>0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Z158">
        <v>128</v>
      </c>
      <c r="CA158">
        <v>83</v>
      </c>
      <c r="CE158">
        <v>0</v>
      </c>
      <c r="CF158">
        <v>0</v>
      </c>
      <c r="CG158">
        <v>0</v>
      </c>
      <c r="CM158">
        <v>0</v>
      </c>
      <c r="CN158" t="s">
        <v>96</v>
      </c>
      <c r="CO158">
        <v>0</v>
      </c>
      <c r="CP158">
        <f t="shared" si="209"/>
        <v>203.39</v>
      </c>
      <c r="CQ158">
        <f t="shared" si="210"/>
        <v>80.64</v>
      </c>
      <c r="CR158">
        <f t="shared" si="211"/>
        <v>5.7249999999999996</v>
      </c>
      <c r="CS158">
        <f t="shared" si="212"/>
        <v>0</v>
      </c>
      <c r="CT158">
        <f t="shared" si="213"/>
        <v>15.329499999999999</v>
      </c>
      <c r="CU158">
        <f t="shared" si="214"/>
        <v>0</v>
      </c>
      <c r="CV158">
        <f t="shared" si="215"/>
        <v>1.6904999999999999</v>
      </c>
      <c r="CW158">
        <f t="shared" si="216"/>
        <v>0</v>
      </c>
      <c r="CX158">
        <f t="shared" si="217"/>
        <v>0</v>
      </c>
      <c r="CY158">
        <f t="shared" si="218"/>
        <v>39.244799999999998</v>
      </c>
      <c r="CZ158">
        <f t="shared" si="219"/>
        <v>25.447800000000001</v>
      </c>
      <c r="DE158" t="s">
        <v>97</v>
      </c>
      <c r="DF158" t="s">
        <v>97</v>
      </c>
      <c r="DG158" t="s">
        <v>98</v>
      </c>
      <c r="DI158" t="s">
        <v>98</v>
      </c>
      <c r="DJ158" t="s">
        <v>97</v>
      </c>
      <c r="DN158">
        <v>0</v>
      </c>
      <c r="DO158">
        <v>0</v>
      </c>
      <c r="DP158">
        <v>1</v>
      </c>
      <c r="DQ158">
        <v>1</v>
      </c>
      <c r="DU158">
        <v>1013</v>
      </c>
      <c r="DV158" t="s">
        <v>176</v>
      </c>
      <c r="DW158" t="s">
        <v>176</v>
      </c>
      <c r="DX158">
        <v>1</v>
      </c>
      <c r="EE158">
        <v>958035609</v>
      </c>
      <c r="EF158">
        <v>2</v>
      </c>
      <c r="EG158" t="s">
        <v>99</v>
      </c>
      <c r="EH158">
        <v>0</v>
      </c>
      <c r="EJ158">
        <v>1</v>
      </c>
      <c r="EK158">
        <v>16001</v>
      </c>
      <c r="EL158" t="s">
        <v>100</v>
      </c>
      <c r="EM158" t="s">
        <v>101</v>
      </c>
      <c r="EO158" t="s">
        <v>102</v>
      </c>
      <c r="EQ158">
        <v>0</v>
      </c>
      <c r="ER158">
        <v>98.55</v>
      </c>
      <c r="ES158">
        <v>80.64</v>
      </c>
      <c r="ET158">
        <v>4.58</v>
      </c>
      <c r="EU158">
        <v>0</v>
      </c>
      <c r="EV158">
        <v>13.33</v>
      </c>
      <c r="EW158">
        <v>1.47</v>
      </c>
      <c r="EX158">
        <v>0</v>
      </c>
      <c r="EY158">
        <v>0</v>
      </c>
      <c r="FQ158">
        <v>0</v>
      </c>
      <c r="FR158">
        <f t="shared" si="220"/>
        <v>0</v>
      </c>
      <c r="FS158">
        <v>0</v>
      </c>
      <c r="FX158">
        <v>128</v>
      </c>
      <c r="FY158">
        <v>83</v>
      </c>
      <c r="GD158">
        <v>1</v>
      </c>
      <c r="GF158">
        <v>-1825517099</v>
      </c>
      <c r="GG158">
        <v>2</v>
      </c>
      <c r="GH158">
        <v>1</v>
      </c>
      <c r="GI158">
        <v>-2</v>
      </c>
      <c r="GJ158">
        <v>0</v>
      </c>
      <c r="GK158">
        <v>0</v>
      </c>
      <c r="GL158">
        <f t="shared" si="221"/>
        <v>0</v>
      </c>
      <c r="GM158">
        <f t="shared" si="222"/>
        <v>268.08</v>
      </c>
      <c r="GN158">
        <f t="shared" si="223"/>
        <v>268.08</v>
      </c>
      <c r="GO158">
        <f t="shared" si="224"/>
        <v>0</v>
      </c>
      <c r="GP158">
        <f t="shared" si="225"/>
        <v>0</v>
      </c>
      <c r="GR158">
        <v>0</v>
      </c>
      <c r="GS158">
        <v>3</v>
      </c>
      <c r="GT158">
        <v>0</v>
      </c>
      <c r="GV158">
        <f t="shared" si="226"/>
        <v>0</v>
      </c>
      <c r="GW158">
        <v>1</v>
      </c>
      <c r="GX158">
        <f t="shared" si="227"/>
        <v>0</v>
      </c>
      <c r="HA158">
        <v>0</v>
      </c>
      <c r="HB158">
        <v>0</v>
      </c>
      <c r="HC158">
        <f t="shared" si="228"/>
        <v>0</v>
      </c>
      <c r="IK158">
        <v>0</v>
      </c>
    </row>
    <row r="159" spans="1:245">
      <c r="A159">
        <v>17</v>
      </c>
      <c r="B159">
        <v>1</v>
      </c>
      <c r="C159">
        <f ca="1">ROW(SmtRes!A562)</f>
        <v>562</v>
      </c>
      <c r="D159">
        <f ca="1">ROW(EtalonRes!A546)</f>
        <v>546</v>
      </c>
      <c r="E159" t="s">
        <v>337</v>
      </c>
      <c r="F159" t="s">
        <v>226</v>
      </c>
      <c r="G159" t="s">
        <v>230</v>
      </c>
      <c r="H159" t="s">
        <v>176</v>
      </c>
      <c r="I159">
        <v>2</v>
      </c>
      <c r="J159">
        <v>0</v>
      </c>
      <c r="O159">
        <f t="shared" si="195"/>
        <v>2142.37</v>
      </c>
      <c r="P159">
        <f t="shared" si="196"/>
        <v>1012.84</v>
      </c>
      <c r="Q159">
        <f t="shared" si="197"/>
        <v>99.39</v>
      </c>
      <c r="R159">
        <f t="shared" si="198"/>
        <v>0</v>
      </c>
      <c r="S159">
        <f t="shared" si="199"/>
        <v>1030.1400000000001</v>
      </c>
      <c r="T159">
        <f t="shared" si="200"/>
        <v>0</v>
      </c>
      <c r="U159">
        <f t="shared" si="201"/>
        <v>3.3809999999999998</v>
      </c>
      <c r="V159">
        <f t="shared" si="202"/>
        <v>0</v>
      </c>
      <c r="W159">
        <f t="shared" si="203"/>
        <v>0</v>
      </c>
      <c r="X159">
        <f t="shared" si="204"/>
        <v>1318.58</v>
      </c>
      <c r="Y159">
        <f t="shared" si="205"/>
        <v>855.02</v>
      </c>
      <c r="AA159">
        <v>991676013</v>
      </c>
      <c r="AB159">
        <f t="shared" si="206"/>
        <v>101.69450000000001</v>
      </c>
      <c r="AC159">
        <f t="shared" si="229"/>
        <v>80.64</v>
      </c>
      <c r="AD159">
        <f>ROUND(((((ET159*1.25))-((EU159*1.25)))+AE159),6)</f>
        <v>5.7249999999999996</v>
      </c>
      <c r="AE159">
        <f>ROUND(((EU159*1.25)),6)</f>
        <v>0</v>
      </c>
      <c r="AF159">
        <f>ROUND(((EV159*1.15)),6)</f>
        <v>15.329499999999999</v>
      </c>
      <c r="AG159">
        <f t="shared" si="207"/>
        <v>0</v>
      </c>
      <c r="AH159">
        <f>((EW159*1.15))</f>
        <v>1.6904999999999999</v>
      </c>
      <c r="AI159">
        <f>((EX159*1.25))</f>
        <v>0</v>
      </c>
      <c r="AJ159">
        <f t="shared" si="208"/>
        <v>0</v>
      </c>
      <c r="AK159">
        <v>98.55</v>
      </c>
      <c r="AL159">
        <v>80.64</v>
      </c>
      <c r="AM159">
        <v>4.58</v>
      </c>
      <c r="AN159">
        <v>0</v>
      </c>
      <c r="AO159">
        <v>13.33</v>
      </c>
      <c r="AP159">
        <v>0</v>
      </c>
      <c r="AQ159">
        <v>1.47</v>
      </c>
      <c r="AR159">
        <v>0</v>
      </c>
      <c r="AS159">
        <v>0</v>
      </c>
      <c r="AT159">
        <v>128</v>
      </c>
      <c r="AU159">
        <v>83</v>
      </c>
      <c r="AV159">
        <v>1</v>
      </c>
      <c r="AW159">
        <v>1</v>
      </c>
      <c r="AZ159">
        <v>1</v>
      </c>
      <c r="BA159">
        <v>33.6</v>
      </c>
      <c r="BB159">
        <v>8.68</v>
      </c>
      <c r="BC159">
        <v>6.28</v>
      </c>
      <c r="BH159">
        <v>0</v>
      </c>
      <c r="BI159">
        <v>1</v>
      </c>
      <c r="BJ159" t="s">
        <v>228</v>
      </c>
      <c r="BM159">
        <v>16001</v>
      </c>
      <c r="BN159">
        <v>0</v>
      </c>
      <c r="BO159" t="s">
        <v>226</v>
      </c>
      <c r="BP159">
        <v>1</v>
      </c>
      <c r="BQ159">
        <v>2</v>
      </c>
      <c r="BR159">
        <v>0</v>
      </c>
      <c r="BS159">
        <v>33.6</v>
      </c>
      <c r="BT159">
        <v>1</v>
      </c>
      <c r="BU159">
        <v>1</v>
      </c>
      <c r="BV159">
        <v>1</v>
      </c>
      <c r="BW159">
        <v>1</v>
      </c>
      <c r="BX159">
        <v>1</v>
      </c>
      <c r="BZ159">
        <v>128</v>
      </c>
      <c r="CA159">
        <v>83</v>
      </c>
      <c r="CE159">
        <v>0</v>
      </c>
      <c r="CF159">
        <v>0</v>
      </c>
      <c r="CG159">
        <v>0</v>
      </c>
      <c r="CM159">
        <v>0</v>
      </c>
      <c r="CN159" t="s">
        <v>96</v>
      </c>
      <c r="CO159">
        <v>0</v>
      </c>
      <c r="CP159">
        <f t="shared" si="209"/>
        <v>2142.37</v>
      </c>
      <c r="CQ159">
        <f t="shared" si="210"/>
        <v>506.41920000000005</v>
      </c>
      <c r="CR159">
        <f t="shared" si="211"/>
        <v>49.692999999999998</v>
      </c>
      <c r="CS159">
        <f t="shared" si="212"/>
        <v>0</v>
      </c>
      <c r="CT159">
        <f t="shared" si="213"/>
        <v>515.07119999999998</v>
      </c>
      <c r="CU159">
        <f t="shared" si="214"/>
        <v>0</v>
      </c>
      <c r="CV159">
        <f t="shared" si="215"/>
        <v>1.6904999999999999</v>
      </c>
      <c r="CW159">
        <f t="shared" si="216"/>
        <v>0</v>
      </c>
      <c r="CX159">
        <f t="shared" si="217"/>
        <v>0</v>
      </c>
      <c r="CY159">
        <f t="shared" si="218"/>
        <v>1318.5792000000001</v>
      </c>
      <c r="CZ159">
        <f t="shared" si="219"/>
        <v>855.01620000000014</v>
      </c>
      <c r="DE159" t="s">
        <v>97</v>
      </c>
      <c r="DF159" t="s">
        <v>97</v>
      </c>
      <c r="DG159" t="s">
        <v>98</v>
      </c>
      <c r="DI159" t="s">
        <v>98</v>
      </c>
      <c r="DJ159" t="s">
        <v>97</v>
      </c>
      <c r="DN159">
        <v>0</v>
      </c>
      <c r="DO159">
        <v>0</v>
      </c>
      <c r="DP159">
        <v>1</v>
      </c>
      <c r="DQ159">
        <v>1</v>
      </c>
      <c r="DU159">
        <v>1013</v>
      </c>
      <c r="DV159" t="s">
        <v>176</v>
      </c>
      <c r="DW159" t="s">
        <v>176</v>
      </c>
      <c r="DX159">
        <v>1</v>
      </c>
      <c r="EE159">
        <v>958035609</v>
      </c>
      <c r="EF159">
        <v>2</v>
      </c>
      <c r="EG159" t="s">
        <v>99</v>
      </c>
      <c r="EH159">
        <v>0</v>
      </c>
      <c r="EJ159">
        <v>1</v>
      </c>
      <c r="EK159">
        <v>16001</v>
      </c>
      <c r="EL159" t="s">
        <v>100</v>
      </c>
      <c r="EM159" t="s">
        <v>101</v>
      </c>
      <c r="EO159" t="s">
        <v>102</v>
      </c>
      <c r="EQ159">
        <v>0</v>
      </c>
      <c r="ER159">
        <v>98.55</v>
      </c>
      <c r="ES159">
        <v>80.64</v>
      </c>
      <c r="ET159">
        <v>4.58</v>
      </c>
      <c r="EU159">
        <v>0</v>
      </c>
      <c r="EV159">
        <v>13.33</v>
      </c>
      <c r="EW159">
        <v>1.47</v>
      </c>
      <c r="EX159">
        <v>0</v>
      </c>
      <c r="EY159">
        <v>0</v>
      </c>
      <c r="FQ159">
        <v>0</v>
      </c>
      <c r="FR159">
        <f t="shared" si="220"/>
        <v>0</v>
      </c>
      <c r="FS159">
        <v>0</v>
      </c>
      <c r="FX159">
        <v>128</v>
      </c>
      <c r="FY159">
        <v>83</v>
      </c>
      <c r="GD159">
        <v>1</v>
      </c>
      <c r="GF159">
        <v>-1825517099</v>
      </c>
      <c r="GG159">
        <v>2</v>
      </c>
      <c r="GH159">
        <v>1</v>
      </c>
      <c r="GI159">
        <v>2</v>
      </c>
      <c r="GJ159">
        <v>0</v>
      </c>
      <c r="GK159">
        <v>0</v>
      </c>
      <c r="GL159">
        <f t="shared" si="221"/>
        <v>0</v>
      </c>
      <c r="GM159">
        <f t="shared" si="222"/>
        <v>4315.97</v>
      </c>
      <c r="GN159">
        <f t="shared" si="223"/>
        <v>4315.97</v>
      </c>
      <c r="GO159">
        <f t="shared" si="224"/>
        <v>0</v>
      </c>
      <c r="GP159">
        <f t="shared" si="225"/>
        <v>0</v>
      </c>
      <c r="GR159">
        <v>0</v>
      </c>
      <c r="GS159">
        <v>3</v>
      </c>
      <c r="GT159">
        <v>0</v>
      </c>
      <c r="GV159">
        <f t="shared" si="226"/>
        <v>0</v>
      </c>
      <c r="GW159">
        <v>1</v>
      </c>
      <c r="GX159">
        <f t="shared" si="227"/>
        <v>0</v>
      </c>
      <c r="HA159">
        <v>0</v>
      </c>
      <c r="HB159">
        <v>0</v>
      </c>
      <c r="HC159">
        <f t="shared" si="228"/>
        <v>0</v>
      </c>
      <c r="IK159">
        <v>0</v>
      </c>
    </row>
    <row r="160" spans="1:245">
      <c r="A160">
        <v>18</v>
      </c>
      <c r="B160">
        <v>1</v>
      </c>
      <c r="C160">
        <v>552</v>
      </c>
      <c r="E160" t="s">
        <v>338</v>
      </c>
      <c r="F160" t="s">
        <v>109</v>
      </c>
      <c r="G160" t="s">
        <v>339</v>
      </c>
      <c r="H160" t="s">
        <v>144</v>
      </c>
      <c r="I160">
        <f>I158*J160</f>
        <v>1</v>
      </c>
      <c r="J160">
        <v>0.5</v>
      </c>
      <c r="O160">
        <f t="shared" si="195"/>
        <v>1150</v>
      </c>
      <c r="P160">
        <f t="shared" si="196"/>
        <v>1150</v>
      </c>
      <c r="Q160">
        <f t="shared" si="197"/>
        <v>0</v>
      </c>
      <c r="R160">
        <f t="shared" si="198"/>
        <v>0</v>
      </c>
      <c r="S160">
        <f t="shared" si="199"/>
        <v>0</v>
      </c>
      <c r="T160">
        <f t="shared" si="200"/>
        <v>0</v>
      </c>
      <c r="U160">
        <f t="shared" si="201"/>
        <v>0</v>
      </c>
      <c r="V160">
        <f t="shared" si="202"/>
        <v>0</v>
      </c>
      <c r="W160">
        <f t="shared" si="203"/>
        <v>0</v>
      </c>
      <c r="X160">
        <f t="shared" si="204"/>
        <v>0</v>
      </c>
      <c r="Y160">
        <f t="shared" si="205"/>
        <v>0</v>
      </c>
      <c r="AA160">
        <v>991675999</v>
      </c>
      <c r="AB160">
        <f t="shared" si="206"/>
        <v>1150</v>
      </c>
      <c r="AC160">
        <f t="shared" si="229"/>
        <v>1150</v>
      </c>
      <c r="AD160">
        <f t="shared" ref="AD160:AD165" si="230">ROUND((((ET160)-(EU160))+AE160),6)</f>
        <v>0</v>
      </c>
      <c r="AE160">
        <f t="shared" ref="AE160:AF165" si="231">ROUND((EU160),6)</f>
        <v>0</v>
      </c>
      <c r="AF160">
        <f t="shared" si="231"/>
        <v>0</v>
      </c>
      <c r="AG160">
        <f t="shared" si="207"/>
        <v>0</v>
      </c>
      <c r="AH160">
        <f t="shared" ref="AH160:AI165" si="232">(EW160)</f>
        <v>0</v>
      </c>
      <c r="AI160">
        <f t="shared" si="232"/>
        <v>0</v>
      </c>
      <c r="AJ160">
        <f t="shared" si="208"/>
        <v>0</v>
      </c>
      <c r="AK160">
        <v>1150</v>
      </c>
      <c r="AL160">
        <v>1150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128</v>
      </c>
      <c r="AU160">
        <v>83</v>
      </c>
      <c r="AV160">
        <v>1</v>
      </c>
      <c r="AW160">
        <v>1</v>
      </c>
      <c r="AZ160">
        <v>1</v>
      </c>
      <c r="BA160">
        <v>1</v>
      </c>
      <c r="BB160">
        <v>1</v>
      </c>
      <c r="BC160">
        <v>1</v>
      </c>
      <c r="BH160">
        <v>3</v>
      </c>
      <c r="BI160">
        <v>1</v>
      </c>
      <c r="BM160">
        <v>16001</v>
      </c>
      <c r="BN160">
        <v>0</v>
      </c>
      <c r="BP160">
        <v>0</v>
      </c>
      <c r="BQ160">
        <v>2</v>
      </c>
      <c r="BR160">
        <v>0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Z160">
        <v>128</v>
      </c>
      <c r="CA160">
        <v>83</v>
      </c>
      <c r="CE160">
        <v>0</v>
      </c>
      <c r="CF160">
        <v>0</v>
      </c>
      <c r="CG160">
        <v>0</v>
      </c>
      <c r="CM160">
        <v>0</v>
      </c>
      <c r="CO160">
        <v>0</v>
      </c>
      <c r="CP160">
        <f t="shared" si="209"/>
        <v>1150</v>
      </c>
      <c r="CQ160">
        <f t="shared" si="210"/>
        <v>1150</v>
      </c>
      <c r="CR160">
        <f t="shared" si="211"/>
        <v>0</v>
      </c>
      <c r="CS160">
        <f t="shared" si="212"/>
        <v>0</v>
      </c>
      <c r="CT160">
        <f t="shared" si="213"/>
        <v>0</v>
      </c>
      <c r="CU160">
        <f t="shared" si="214"/>
        <v>0</v>
      </c>
      <c r="CV160">
        <f t="shared" si="215"/>
        <v>0</v>
      </c>
      <c r="CW160">
        <f t="shared" si="216"/>
        <v>0</v>
      </c>
      <c r="CX160">
        <f t="shared" si="217"/>
        <v>0</v>
      </c>
      <c r="CY160">
        <f t="shared" si="218"/>
        <v>0</v>
      </c>
      <c r="CZ160">
        <f t="shared" si="219"/>
        <v>0</v>
      </c>
      <c r="DN160">
        <v>0</v>
      </c>
      <c r="DO160">
        <v>0</v>
      </c>
      <c r="DP160">
        <v>1</v>
      </c>
      <c r="DQ160">
        <v>1</v>
      </c>
      <c r="DU160">
        <v>1010</v>
      </c>
      <c r="DV160" t="s">
        <v>144</v>
      </c>
      <c r="DW160" t="s">
        <v>145</v>
      </c>
      <c r="DX160">
        <v>1</v>
      </c>
      <c r="EE160">
        <v>958035609</v>
      </c>
      <c r="EF160">
        <v>2</v>
      </c>
      <c r="EG160" t="s">
        <v>99</v>
      </c>
      <c r="EH160">
        <v>0</v>
      </c>
      <c r="EJ160">
        <v>1</v>
      </c>
      <c r="EK160">
        <v>16001</v>
      </c>
      <c r="EL160" t="s">
        <v>100</v>
      </c>
      <c r="EM160" t="s">
        <v>101</v>
      </c>
      <c r="EQ160">
        <v>0</v>
      </c>
      <c r="ER160">
        <v>0</v>
      </c>
      <c r="ES160">
        <v>1150</v>
      </c>
      <c r="ET160">
        <v>0</v>
      </c>
      <c r="EU160">
        <v>0</v>
      </c>
      <c r="EV160">
        <v>0</v>
      </c>
      <c r="EW160">
        <v>0</v>
      </c>
      <c r="EX160">
        <v>0</v>
      </c>
      <c r="FQ160">
        <v>0</v>
      </c>
      <c r="FR160">
        <f t="shared" si="220"/>
        <v>0</v>
      </c>
      <c r="FS160">
        <v>0</v>
      </c>
      <c r="FX160">
        <v>128</v>
      </c>
      <c r="FY160">
        <v>83</v>
      </c>
      <c r="GA160" t="s">
        <v>340</v>
      </c>
      <c r="GD160">
        <v>1</v>
      </c>
      <c r="GF160">
        <v>-923535516</v>
      </c>
      <c r="GG160">
        <v>2</v>
      </c>
      <c r="GH160">
        <v>4</v>
      </c>
      <c r="GI160">
        <v>-2</v>
      </c>
      <c r="GJ160">
        <v>0</v>
      </c>
      <c r="GK160">
        <v>0</v>
      </c>
      <c r="GL160">
        <f t="shared" si="221"/>
        <v>0</v>
      </c>
      <c r="GM160">
        <f t="shared" si="222"/>
        <v>1150</v>
      </c>
      <c r="GN160">
        <f t="shared" si="223"/>
        <v>1150</v>
      </c>
      <c r="GO160">
        <f t="shared" si="224"/>
        <v>0</v>
      </c>
      <c r="GP160">
        <f t="shared" si="225"/>
        <v>0</v>
      </c>
      <c r="GR160">
        <v>0</v>
      </c>
      <c r="GS160">
        <v>2</v>
      </c>
      <c r="GT160">
        <v>0</v>
      </c>
      <c r="GV160">
        <f t="shared" si="226"/>
        <v>0</v>
      </c>
      <c r="GW160">
        <v>1</v>
      </c>
      <c r="GX160">
        <f t="shared" si="227"/>
        <v>0</v>
      </c>
      <c r="HA160">
        <v>0</v>
      </c>
      <c r="HB160">
        <v>0</v>
      </c>
      <c r="HC160">
        <f t="shared" si="228"/>
        <v>0</v>
      </c>
      <c r="HE160" t="s">
        <v>112</v>
      </c>
      <c r="HF160" t="s">
        <v>112</v>
      </c>
      <c r="IK160">
        <v>0</v>
      </c>
    </row>
    <row r="161" spans="1:245">
      <c r="A161">
        <v>18</v>
      </c>
      <c r="B161">
        <v>1</v>
      </c>
      <c r="C161">
        <v>561</v>
      </c>
      <c r="E161" t="s">
        <v>338</v>
      </c>
      <c r="F161" t="s">
        <v>109</v>
      </c>
      <c r="G161" t="s">
        <v>339</v>
      </c>
      <c r="H161" t="s">
        <v>144</v>
      </c>
      <c r="I161">
        <f>I159*J161</f>
        <v>1</v>
      </c>
      <c r="J161">
        <v>0.5</v>
      </c>
      <c r="O161">
        <f t="shared" si="195"/>
        <v>1150</v>
      </c>
      <c r="P161">
        <f t="shared" si="196"/>
        <v>1150</v>
      </c>
      <c r="Q161">
        <f t="shared" si="197"/>
        <v>0</v>
      </c>
      <c r="R161">
        <f t="shared" si="198"/>
        <v>0</v>
      </c>
      <c r="S161">
        <f t="shared" si="199"/>
        <v>0</v>
      </c>
      <c r="T161">
        <f t="shared" si="200"/>
        <v>0</v>
      </c>
      <c r="U161">
        <f t="shared" si="201"/>
        <v>0</v>
      </c>
      <c r="V161">
        <f t="shared" si="202"/>
        <v>0</v>
      </c>
      <c r="W161">
        <f t="shared" si="203"/>
        <v>0</v>
      </c>
      <c r="X161">
        <f t="shared" si="204"/>
        <v>0</v>
      </c>
      <c r="Y161">
        <f t="shared" si="205"/>
        <v>0</v>
      </c>
      <c r="AA161">
        <v>991676013</v>
      </c>
      <c r="AB161">
        <f t="shared" si="206"/>
        <v>1150</v>
      </c>
      <c r="AC161">
        <f t="shared" si="229"/>
        <v>1150</v>
      </c>
      <c r="AD161">
        <f t="shared" si="230"/>
        <v>0</v>
      </c>
      <c r="AE161">
        <f t="shared" si="231"/>
        <v>0</v>
      </c>
      <c r="AF161">
        <f t="shared" si="231"/>
        <v>0</v>
      </c>
      <c r="AG161">
        <f t="shared" si="207"/>
        <v>0</v>
      </c>
      <c r="AH161">
        <f t="shared" si="232"/>
        <v>0</v>
      </c>
      <c r="AI161">
        <f t="shared" si="232"/>
        <v>0</v>
      </c>
      <c r="AJ161">
        <f t="shared" si="208"/>
        <v>0</v>
      </c>
      <c r="AK161">
        <v>1150</v>
      </c>
      <c r="AL161">
        <v>1150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128</v>
      </c>
      <c r="AU161">
        <v>83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1</v>
      </c>
      <c r="BH161">
        <v>3</v>
      </c>
      <c r="BI161">
        <v>1</v>
      </c>
      <c r="BM161">
        <v>16001</v>
      </c>
      <c r="BN161">
        <v>0</v>
      </c>
      <c r="BP161">
        <v>0</v>
      </c>
      <c r="BQ161">
        <v>2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Z161">
        <v>128</v>
      </c>
      <c r="CA161">
        <v>83</v>
      </c>
      <c r="CE161">
        <v>0</v>
      </c>
      <c r="CF161">
        <v>0</v>
      </c>
      <c r="CG161">
        <v>0</v>
      </c>
      <c r="CM161">
        <v>0</v>
      </c>
      <c r="CO161">
        <v>0</v>
      </c>
      <c r="CP161">
        <f t="shared" si="209"/>
        <v>1150</v>
      </c>
      <c r="CQ161">
        <f t="shared" si="210"/>
        <v>1150</v>
      </c>
      <c r="CR161">
        <f t="shared" si="211"/>
        <v>0</v>
      </c>
      <c r="CS161">
        <f t="shared" si="212"/>
        <v>0</v>
      </c>
      <c r="CT161">
        <f t="shared" si="213"/>
        <v>0</v>
      </c>
      <c r="CU161">
        <f t="shared" si="214"/>
        <v>0</v>
      </c>
      <c r="CV161">
        <f t="shared" si="215"/>
        <v>0</v>
      </c>
      <c r="CW161">
        <f t="shared" si="216"/>
        <v>0</v>
      </c>
      <c r="CX161">
        <f t="shared" si="217"/>
        <v>0</v>
      </c>
      <c r="CY161">
        <f t="shared" si="218"/>
        <v>0</v>
      </c>
      <c r="CZ161">
        <f t="shared" si="219"/>
        <v>0</v>
      </c>
      <c r="DN161">
        <v>0</v>
      </c>
      <c r="DO161">
        <v>0</v>
      </c>
      <c r="DP161">
        <v>1</v>
      </c>
      <c r="DQ161">
        <v>1</v>
      </c>
      <c r="DU161">
        <v>1010</v>
      </c>
      <c r="DV161" t="s">
        <v>144</v>
      </c>
      <c r="DW161" t="s">
        <v>145</v>
      </c>
      <c r="DX161">
        <v>1</v>
      </c>
      <c r="EE161">
        <v>958035609</v>
      </c>
      <c r="EF161">
        <v>2</v>
      </c>
      <c r="EG161" t="s">
        <v>99</v>
      </c>
      <c r="EH161">
        <v>0</v>
      </c>
      <c r="EJ161">
        <v>1</v>
      </c>
      <c r="EK161">
        <v>16001</v>
      </c>
      <c r="EL161" t="s">
        <v>100</v>
      </c>
      <c r="EM161" t="s">
        <v>101</v>
      </c>
      <c r="EQ161">
        <v>0</v>
      </c>
      <c r="ER161">
        <v>1150</v>
      </c>
      <c r="ES161">
        <v>1150</v>
      </c>
      <c r="ET161">
        <v>0</v>
      </c>
      <c r="EU161">
        <v>0</v>
      </c>
      <c r="EV161">
        <v>0</v>
      </c>
      <c r="EW161">
        <v>0</v>
      </c>
      <c r="EX161">
        <v>0</v>
      </c>
      <c r="EZ161">
        <v>5</v>
      </c>
      <c r="FC161">
        <v>1</v>
      </c>
      <c r="FD161">
        <v>18</v>
      </c>
      <c r="FF161">
        <v>1380</v>
      </c>
      <c r="FQ161">
        <v>0</v>
      </c>
      <c r="FR161">
        <f t="shared" si="220"/>
        <v>0</v>
      </c>
      <c r="FS161">
        <v>0</v>
      </c>
      <c r="FX161">
        <v>128</v>
      </c>
      <c r="FY161">
        <v>83</v>
      </c>
      <c r="GA161" t="s">
        <v>340</v>
      </c>
      <c r="GD161">
        <v>1</v>
      </c>
      <c r="GF161">
        <v>-923535516</v>
      </c>
      <c r="GG161">
        <v>2</v>
      </c>
      <c r="GH161">
        <v>3</v>
      </c>
      <c r="GI161">
        <v>-2</v>
      </c>
      <c r="GJ161">
        <v>0</v>
      </c>
      <c r="GK161">
        <v>0</v>
      </c>
      <c r="GL161">
        <f t="shared" si="221"/>
        <v>0</v>
      </c>
      <c r="GM161">
        <f t="shared" si="222"/>
        <v>1150</v>
      </c>
      <c r="GN161">
        <f t="shared" si="223"/>
        <v>1150</v>
      </c>
      <c r="GO161">
        <f t="shared" si="224"/>
        <v>0</v>
      </c>
      <c r="GP161">
        <f t="shared" si="225"/>
        <v>0</v>
      </c>
      <c r="GR161">
        <v>1</v>
      </c>
      <c r="GS161">
        <v>1</v>
      </c>
      <c r="GT161">
        <v>0</v>
      </c>
      <c r="GV161">
        <f t="shared" si="226"/>
        <v>0</v>
      </c>
      <c r="GW161">
        <v>1</v>
      </c>
      <c r="GX161">
        <f t="shared" si="227"/>
        <v>0</v>
      </c>
      <c r="HA161">
        <v>0</v>
      </c>
      <c r="HB161">
        <v>0</v>
      </c>
      <c r="HC161">
        <f t="shared" si="228"/>
        <v>0</v>
      </c>
      <c r="HE161" t="s">
        <v>112</v>
      </c>
      <c r="HF161" t="s">
        <v>112</v>
      </c>
      <c r="IK161">
        <v>0</v>
      </c>
    </row>
    <row r="162" spans="1:245">
      <c r="A162">
        <v>18</v>
      </c>
      <c r="B162">
        <v>1</v>
      </c>
      <c r="C162">
        <v>553</v>
      </c>
      <c r="E162" t="s">
        <v>341</v>
      </c>
      <c r="F162" t="s">
        <v>109</v>
      </c>
      <c r="G162" t="s">
        <v>342</v>
      </c>
      <c r="H162" t="s">
        <v>144</v>
      </c>
      <c r="I162">
        <f>I158*J162</f>
        <v>1</v>
      </c>
      <c r="J162">
        <v>0.5</v>
      </c>
      <c r="O162">
        <f t="shared" si="195"/>
        <v>20000</v>
      </c>
      <c r="P162">
        <f t="shared" si="196"/>
        <v>20000</v>
      </c>
      <c r="Q162">
        <f t="shared" si="197"/>
        <v>0</v>
      </c>
      <c r="R162">
        <f t="shared" si="198"/>
        <v>0</v>
      </c>
      <c r="S162">
        <f t="shared" si="199"/>
        <v>0</v>
      </c>
      <c r="T162">
        <f t="shared" si="200"/>
        <v>0</v>
      </c>
      <c r="U162">
        <f t="shared" si="201"/>
        <v>0</v>
      </c>
      <c r="V162">
        <f t="shared" si="202"/>
        <v>0</v>
      </c>
      <c r="W162">
        <f t="shared" si="203"/>
        <v>0</v>
      </c>
      <c r="X162">
        <f t="shared" si="204"/>
        <v>0</v>
      </c>
      <c r="Y162">
        <f t="shared" si="205"/>
        <v>0</v>
      </c>
      <c r="AA162">
        <v>991675999</v>
      </c>
      <c r="AB162">
        <f t="shared" si="206"/>
        <v>20000</v>
      </c>
      <c r="AC162">
        <f t="shared" si="229"/>
        <v>20000</v>
      </c>
      <c r="AD162">
        <f t="shared" si="230"/>
        <v>0</v>
      </c>
      <c r="AE162">
        <f t="shared" si="231"/>
        <v>0</v>
      </c>
      <c r="AF162">
        <f t="shared" si="231"/>
        <v>0</v>
      </c>
      <c r="AG162">
        <f t="shared" si="207"/>
        <v>0</v>
      </c>
      <c r="AH162">
        <f t="shared" si="232"/>
        <v>0</v>
      </c>
      <c r="AI162">
        <f t="shared" si="232"/>
        <v>0</v>
      </c>
      <c r="AJ162">
        <f t="shared" si="208"/>
        <v>0</v>
      </c>
      <c r="AK162">
        <v>20000</v>
      </c>
      <c r="AL162">
        <v>20000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128</v>
      </c>
      <c r="AU162">
        <v>83</v>
      </c>
      <c r="AV162">
        <v>1</v>
      </c>
      <c r="AW162">
        <v>1</v>
      </c>
      <c r="AZ162">
        <v>1</v>
      </c>
      <c r="BA162">
        <v>1</v>
      </c>
      <c r="BB162">
        <v>1</v>
      </c>
      <c r="BC162">
        <v>1</v>
      </c>
      <c r="BH162">
        <v>3</v>
      </c>
      <c r="BI162">
        <v>1</v>
      </c>
      <c r="BM162">
        <v>16001</v>
      </c>
      <c r="BN162">
        <v>0</v>
      </c>
      <c r="BP162">
        <v>0</v>
      </c>
      <c r="BQ162">
        <v>2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Z162">
        <v>128</v>
      </c>
      <c r="CA162">
        <v>83</v>
      </c>
      <c r="CE162">
        <v>0</v>
      </c>
      <c r="CF162">
        <v>0</v>
      </c>
      <c r="CG162">
        <v>0</v>
      </c>
      <c r="CM162">
        <v>0</v>
      </c>
      <c r="CO162">
        <v>0</v>
      </c>
      <c r="CP162">
        <f t="shared" si="209"/>
        <v>20000</v>
      </c>
      <c r="CQ162">
        <f t="shared" si="210"/>
        <v>20000</v>
      </c>
      <c r="CR162">
        <f t="shared" si="211"/>
        <v>0</v>
      </c>
      <c r="CS162">
        <f t="shared" si="212"/>
        <v>0</v>
      </c>
      <c r="CT162">
        <f t="shared" si="213"/>
        <v>0</v>
      </c>
      <c r="CU162">
        <f t="shared" si="214"/>
        <v>0</v>
      </c>
      <c r="CV162">
        <f t="shared" si="215"/>
        <v>0</v>
      </c>
      <c r="CW162">
        <f t="shared" si="216"/>
        <v>0</v>
      </c>
      <c r="CX162">
        <f t="shared" si="217"/>
        <v>0</v>
      </c>
      <c r="CY162">
        <f t="shared" si="218"/>
        <v>0</v>
      </c>
      <c r="CZ162">
        <f t="shared" si="219"/>
        <v>0</v>
      </c>
      <c r="DN162">
        <v>0</v>
      </c>
      <c r="DO162">
        <v>0</v>
      </c>
      <c r="DP162">
        <v>1</v>
      </c>
      <c r="DQ162">
        <v>1</v>
      </c>
      <c r="DU162">
        <v>1010</v>
      </c>
      <c r="DV162" t="s">
        <v>144</v>
      </c>
      <c r="DW162" t="s">
        <v>145</v>
      </c>
      <c r="DX162">
        <v>1</v>
      </c>
      <c r="EE162">
        <v>958035609</v>
      </c>
      <c r="EF162">
        <v>2</v>
      </c>
      <c r="EG162" t="s">
        <v>99</v>
      </c>
      <c r="EH162">
        <v>0</v>
      </c>
      <c r="EJ162">
        <v>1</v>
      </c>
      <c r="EK162">
        <v>16001</v>
      </c>
      <c r="EL162" t="s">
        <v>100</v>
      </c>
      <c r="EM162" t="s">
        <v>101</v>
      </c>
      <c r="EQ162">
        <v>0</v>
      </c>
      <c r="ER162">
        <v>0</v>
      </c>
      <c r="ES162">
        <v>20000</v>
      </c>
      <c r="ET162">
        <v>0</v>
      </c>
      <c r="EU162">
        <v>0</v>
      </c>
      <c r="EV162">
        <v>0</v>
      </c>
      <c r="EW162">
        <v>0</v>
      </c>
      <c r="EX162">
        <v>0</v>
      </c>
      <c r="FQ162">
        <v>0</v>
      </c>
      <c r="FR162">
        <f t="shared" si="220"/>
        <v>0</v>
      </c>
      <c r="FS162">
        <v>0</v>
      </c>
      <c r="FX162">
        <v>128</v>
      </c>
      <c r="FY162">
        <v>83</v>
      </c>
      <c r="GA162" t="s">
        <v>343</v>
      </c>
      <c r="GD162">
        <v>1</v>
      </c>
      <c r="GF162">
        <v>-465202033</v>
      </c>
      <c r="GG162">
        <v>2</v>
      </c>
      <c r="GH162">
        <v>4</v>
      </c>
      <c r="GI162">
        <v>-2</v>
      </c>
      <c r="GJ162">
        <v>0</v>
      </c>
      <c r="GK162">
        <v>0</v>
      </c>
      <c r="GL162">
        <f t="shared" si="221"/>
        <v>0</v>
      </c>
      <c r="GM162">
        <f t="shared" si="222"/>
        <v>20000</v>
      </c>
      <c r="GN162">
        <f t="shared" si="223"/>
        <v>20000</v>
      </c>
      <c r="GO162">
        <f t="shared" si="224"/>
        <v>0</v>
      </c>
      <c r="GP162">
        <f t="shared" si="225"/>
        <v>0</v>
      </c>
      <c r="GR162">
        <v>0</v>
      </c>
      <c r="GS162">
        <v>2</v>
      </c>
      <c r="GT162">
        <v>0</v>
      </c>
      <c r="GV162">
        <f t="shared" si="226"/>
        <v>0</v>
      </c>
      <c r="GW162">
        <v>1</v>
      </c>
      <c r="GX162">
        <f t="shared" si="227"/>
        <v>0</v>
      </c>
      <c r="HA162">
        <v>0</v>
      </c>
      <c r="HB162">
        <v>0</v>
      </c>
      <c r="HC162">
        <f t="shared" si="228"/>
        <v>0</v>
      </c>
      <c r="HE162" t="s">
        <v>112</v>
      </c>
      <c r="HF162" t="s">
        <v>112</v>
      </c>
      <c r="IK162">
        <v>0</v>
      </c>
    </row>
    <row r="163" spans="1:245">
      <c r="A163">
        <v>18</v>
      </c>
      <c r="B163">
        <v>1</v>
      </c>
      <c r="C163">
        <v>562</v>
      </c>
      <c r="E163" t="s">
        <v>341</v>
      </c>
      <c r="F163" t="s">
        <v>109</v>
      </c>
      <c r="G163" t="s">
        <v>342</v>
      </c>
      <c r="H163" t="s">
        <v>144</v>
      </c>
      <c r="I163">
        <f>I159*J163</f>
        <v>1</v>
      </c>
      <c r="J163">
        <v>0.5</v>
      </c>
      <c r="O163">
        <f t="shared" si="195"/>
        <v>20000</v>
      </c>
      <c r="P163">
        <f t="shared" si="196"/>
        <v>20000</v>
      </c>
      <c r="Q163">
        <f t="shared" si="197"/>
        <v>0</v>
      </c>
      <c r="R163">
        <f t="shared" si="198"/>
        <v>0</v>
      </c>
      <c r="S163">
        <f t="shared" si="199"/>
        <v>0</v>
      </c>
      <c r="T163">
        <f t="shared" si="200"/>
        <v>0</v>
      </c>
      <c r="U163">
        <f t="shared" si="201"/>
        <v>0</v>
      </c>
      <c r="V163">
        <f t="shared" si="202"/>
        <v>0</v>
      </c>
      <c r="W163">
        <f t="shared" si="203"/>
        <v>0</v>
      </c>
      <c r="X163">
        <f t="shared" si="204"/>
        <v>0</v>
      </c>
      <c r="Y163">
        <f t="shared" si="205"/>
        <v>0</v>
      </c>
      <c r="AA163">
        <v>991676013</v>
      </c>
      <c r="AB163">
        <f t="shared" si="206"/>
        <v>20000</v>
      </c>
      <c r="AC163">
        <f t="shared" si="229"/>
        <v>20000</v>
      </c>
      <c r="AD163">
        <f t="shared" si="230"/>
        <v>0</v>
      </c>
      <c r="AE163">
        <f t="shared" si="231"/>
        <v>0</v>
      </c>
      <c r="AF163">
        <f t="shared" si="231"/>
        <v>0</v>
      </c>
      <c r="AG163">
        <f t="shared" si="207"/>
        <v>0</v>
      </c>
      <c r="AH163">
        <f t="shared" si="232"/>
        <v>0</v>
      </c>
      <c r="AI163">
        <f t="shared" si="232"/>
        <v>0</v>
      </c>
      <c r="AJ163">
        <f t="shared" si="208"/>
        <v>0</v>
      </c>
      <c r="AK163">
        <v>20000</v>
      </c>
      <c r="AL163">
        <v>20000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128</v>
      </c>
      <c r="AU163">
        <v>83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1</v>
      </c>
      <c r="BH163">
        <v>3</v>
      </c>
      <c r="BI163">
        <v>1</v>
      </c>
      <c r="BM163">
        <v>16001</v>
      </c>
      <c r="BN163">
        <v>0</v>
      </c>
      <c r="BP163">
        <v>0</v>
      </c>
      <c r="BQ163">
        <v>2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Z163">
        <v>128</v>
      </c>
      <c r="CA163">
        <v>83</v>
      </c>
      <c r="CE163">
        <v>0</v>
      </c>
      <c r="CF163">
        <v>0</v>
      </c>
      <c r="CG163">
        <v>0</v>
      </c>
      <c r="CM163">
        <v>0</v>
      </c>
      <c r="CO163">
        <v>0</v>
      </c>
      <c r="CP163">
        <f t="shared" si="209"/>
        <v>20000</v>
      </c>
      <c r="CQ163">
        <f t="shared" si="210"/>
        <v>20000</v>
      </c>
      <c r="CR163">
        <f t="shared" si="211"/>
        <v>0</v>
      </c>
      <c r="CS163">
        <f t="shared" si="212"/>
        <v>0</v>
      </c>
      <c r="CT163">
        <f t="shared" si="213"/>
        <v>0</v>
      </c>
      <c r="CU163">
        <f t="shared" si="214"/>
        <v>0</v>
      </c>
      <c r="CV163">
        <f t="shared" si="215"/>
        <v>0</v>
      </c>
      <c r="CW163">
        <f t="shared" si="216"/>
        <v>0</v>
      </c>
      <c r="CX163">
        <f t="shared" si="217"/>
        <v>0</v>
      </c>
      <c r="CY163">
        <f t="shared" si="218"/>
        <v>0</v>
      </c>
      <c r="CZ163">
        <f t="shared" si="219"/>
        <v>0</v>
      </c>
      <c r="DN163">
        <v>0</v>
      </c>
      <c r="DO163">
        <v>0</v>
      </c>
      <c r="DP163">
        <v>1</v>
      </c>
      <c r="DQ163">
        <v>1</v>
      </c>
      <c r="DU163">
        <v>1010</v>
      </c>
      <c r="DV163" t="s">
        <v>144</v>
      </c>
      <c r="DW163" t="s">
        <v>145</v>
      </c>
      <c r="DX163">
        <v>1</v>
      </c>
      <c r="EE163">
        <v>958035609</v>
      </c>
      <c r="EF163">
        <v>2</v>
      </c>
      <c r="EG163" t="s">
        <v>99</v>
      </c>
      <c r="EH163">
        <v>0</v>
      </c>
      <c r="EJ163">
        <v>1</v>
      </c>
      <c r="EK163">
        <v>16001</v>
      </c>
      <c r="EL163" t="s">
        <v>100</v>
      </c>
      <c r="EM163" t="s">
        <v>101</v>
      </c>
      <c r="EQ163">
        <v>0</v>
      </c>
      <c r="ER163">
        <v>20000</v>
      </c>
      <c r="ES163">
        <v>20000</v>
      </c>
      <c r="ET163">
        <v>0</v>
      </c>
      <c r="EU163">
        <v>0</v>
      </c>
      <c r="EV163">
        <v>0</v>
      </c>
      <c r="EW163">
        <v>0</v>
      </c>
      <c r="EX163">
        <v>0</v>
      </c>
      <c r="EZ163">
        <v>5</v>
      </c>
      <c r="FC163">
        <v>1</v>
      </c>
      <c r="FD163">
        <v>18</v>
      </c>
      <c r="FF163">
        <v>24000</v>
      </c>
      <c r="FQ163">
        <v>0</v>
      </c>
      <c r="FR163">
        <f t="shared" si="220"/>
        <v>0</v>
      </c>
      <c r="FS163">
        <v>0</v>
      </c>
      <c r="FX163">
        <v>128</v>
      </c>
      <c r="FY163">
        <v>83</v>
      </c>
      <c r="GA163" t="s">
        <v>343</v>
      </c>
      <c r="GD163">
        <v>1</v>
      </c>
      <c r="GF163">
        <v>-465202033</v>
      </c>
      <c r="GG163">
        <v>2</v>
      </c>
      <c r="GH163">
        <v>3</v>
      </c>
      <c r="GI163">
        <v>-2</v>
      </c>
      <c r="GJ163">
        <v>0</v>
      </c>
      <c r="GK163">
        <v>0</v>
      </c>
      <c r="GL163">
        <f t="shared" si="221"/>
        <v>0</v>
      </c>
      <c r="GM163">
        <f t="shared" si="222"/>
        <v>20000</v>
      </c>
      <c r="GN163">
        <f t="shared" si="223"/>
        <v>20000</v>
      </c>
      <c r="GO163">
        <f t="shared" si="224"/>
        <v>0</v>
      </c>
      <c r="GP163">
        <f t="shared" si="225"/>
        <v>0</v>
      </c>
      <c r="GR163">
        <v>1</v>
      </c>
      <c r="GS163">
        <v>1</v>
      </c>
      <c r="GT163">
        <v>0</v>
      </c>
      <c r="GV163">
        <f t="shared" si="226"/>
        <v>0</v>
      </c>
      <c r="GW163">
        <v>1</v>
      </c>
      <c r="GX163">
        <f t="shared" si="227"/>
        <v>0</v>
      </c>
      <c r="HA163">
        <v>0</v>
      </c>
      <c r="HB163">
        <v>0</v>
      </c>
      <c r="HC163">
        <f t="shared" si="228"/>
        <v>0</v>
      </c>
      <c r="HE163" t="s">
        <v>112</v>
      </c>
      <c r="HF163" t="s">
        <v>112</v>
      </c>
      <c r="IK163">
        <v>0</v>
      </c>
    </row>
    <row r="164" spans="1:245">
      <c r="A164">
        <v>17</v>
      </c>
      <c r="B164">
        <v>1</v>
      </c>
      <c r="C164">
        <f ca="1">ROW(SmtRes!A566)</f>
        <v>566</v>
      </c>
      <c r="D164">
        <f ca="1">ROW(EtalonRes!A550)</f>
        <v>550</v>
      </c>
      <c r="E164" t="s">
        <v>344</v>
      </c>
      <c r="F164" t="s">
        <v>345</v>
      </c>
      <c r="G164" t="s">
        <v>346</v>
      </c>
      <c r="H164" t="s">
        <v>347</v>
      </c>
      <c r="I164">
        <v>3</v>
      </c>
      <c r="J164">
        <v>0</v>
      </c>
      <c r="O164">
        <f t="shared" si="195"/>
        <v>1774.98</v>
      </c>
      <c r="P164">
        <f t="shared" si="196"/>
        <v>0</v>
      </c>
      <c r="Q164">
        <f t="shared" si="197"/>
        <v>0</v>
      </c>
      <c r="R164">
        <f t="shared" si="198"/>
        <v>0</v>
      </c>
      <c r="S164">
        <f t="shared" si="199"/>
        <v>1774.98</v>
      </c>
      <c r="T164">
        <f t="shared" si="200"/>
        <v>0</v>
      </c>
      <c r="U164">
        <f t="shared" si="201"/>
        <v>114</v>
      </c>
      <c r="V164">
        <f t="shared" si="202"/>
        <v>0</v>
      </c>
      <c r="W164">
        <f t="shared" si="203"/>
        <v>0</v>
      </c>
      <c r="X164">
        <f t="shared" si="204"/>
        <v>1153.74</v>
      </c>
      <c r="Y164">
        <f t="shared" si="205"/>
        <v>709.99</v>
      </c>
      <c r="AA164">
        <v>991675999</v>
      </c>
      <c r="AB164">
        <f t="shared" si="206"/>
        <v>591.66</v>
      </c>
      <c r="AC164">
        <f t="shared" si="229"/>
        <v>0</v>
      </c>
      <c r="AD164">
        <f t="shared" si="230"/>
        <v>0</v>
      </c>
      <c r="AE164">
        <f t="shared" si="231"/>
        <v>0</v>
      </c>
      <c r="AF164">
        <f t="shared" si="231"/>
        <v>591.66</v>
      </c>
      <c r="AG164">
        <f t="shared" si="207"/>
        <v>0</v>
      </c>
      <c r="AH164">
        <f t="shared" si="232"/>
        <v>38</v>
      </c>
      <c r="AI164">
        <f t="shared" si="232"/>
        <v>0</v>
      </c>
      <c r="AJ164">
        <f t="shared" si="208"/>
        <v>0</v>
      </c>
      <c r="AK164">
        <v>591.66</v>
      </c>
      <c r="AL164">
        <v>0</v>
      </c>
      <c r="AM164">
        <v>0</v>
      </c>
      <c r="AN164">
        <v>0</v>
      </c>
      <c r="AO164">
        <v>591.66</v>
      </c>
      <c r="AP164">
        <v>0</v>
      </c>
      <c r="AQ164">
        <v>38</v>
      </c>
      <c r="AR164">
        <v>0</v>
      </c>
      <c r="AS164">
        <v>0</v>
      </c>
      <c r="AT164">
        <v>65</v>
      </c>
      <c r="AU164">
        <v>40</v>
      </c>
      <c r="AV164">
        <v>1</v>
      </c>
      <c r="AW164">
        <v>1</v>
      </c>
      <c r="AZ164">
        <v>1</v>
      </c>
      <c r="BA164">
        <v>1</v>
      </c>
      <c r="BB164">
        <v>1</v>
      </c>
      <c r="BC164">
        <v>1</v>
      </c>
      <c r="BH164">
        <v>0</v>
      </c>
      <c r="BI164">
        <v>4</v>
      </c>
      <c r="BJ164" t="s">
        <v>348</v>
      </c>
      <c r="BM164">
        <v>200023</v>
      </c>
      <c r="BN164">
        <v>0</v>
      </c>
      <c r="BP164">
        <v>0</v>
      </c>
      <c r="BQ164">
        <v>4</v>
      </c>
      <c r="BR164">
        <v>0</v>
      </c>
      <c r="BS164">
        <v>1</v>
      </c>
      <c r="BT164">
        <v>1</v>
      </c>
      <c r="BU164">
        <v>1</v>
      </c>
      <c r="BV164">
        <v>1</v>
      </c>
      <c r="BW164">
        <v>1</v>
      </c>
      <c r="BX164">
        <v>1</v>
      </c>
      <c r="BZ164">
        <v>65</v>
      </c>
      <c r="CA164">
        <v>40</v>
      </c>
      <c r="CE164">
        <v>0</v>
      </c>
      <c r="CF164">
        <v>0</v>
      </c>
      <c r="CG164">
        <v>0</v>
      </c>
      <c r="CM164">
        <v>0</v>
      </c>
      <c r="CO164">
        <v>0</v>
      </c>
      <c r="CP164">
        <f t="shared" si="209"/>
        <v>1774.98</v>
      </c>
      <c r="CQ164">
        <f t="shared" si="210"/>
        <v>0</v>
      </c>
      <c r="CR164">
        <f t="shared" si="211"/>
        <v>0</v>
      </c>
      <c r="CS164">
        <f t="shared" si="212"/>
        <v>0</v>
      </c>
      <c r="CT164">
        <f t="shared" si="213"/>
        <v>591.66</v>
      </c>
      <c r="CU164">
        <f t="shared" si="214"/>
        <v>0</v>
      </c>
      <c r="CV164">
        <f t="shared" si="215"/>
        <v>38</v>
      </c>
      <c r="CW164">
        <f t="shared" si="216"/>
        <v>0</v>
      </c>
      <c r="CX164">
        <f t="shared" si="217"/>
        <v>0</v>
      </c>
      <c r="CY164">
        <f t="shared" si="218"/>
        <v>1153.7370000000001</v>
      </c>
      <c r="CZ164">
        <f t="shared" si="219"/>
        <v>709.99199999999996</v>
      </c>
      <c r="DN164">
        <v>0</v>
      </c>
      <c r="DO164">
        <v>0</v>
      </c>
      <c r="DP164">
        <v>1</v>
      </c>
      <c r="DQ164">
        <v>1</v>
      </c>
      <c r="DU164">
        <v>1013</v>
      </c>
      <c r="DV164" t="s">
        <v>347</v>
      </c>
      <c r="DW164" t="s">
        <v>347</v>
      </c>
      <c r="DX164">
        <v>1</v>
      </c>
      <c r="EE164">
        <v>958035794</v>
      </c>
      <c r="EF164">
        <v>4</v>
      </c>
      <c r="EG164" t="s">
        <v>349</v>
      </c>
      <c r="EH164">
        <v>0</v>
      </c>
      <c r="EJ164">
        <v>4</v>
      </c>
      <c r="EK164">
        <v>200023</v>
      </c>
      <c r="EL164" t="s">
        <v>350</v>
      </c>
      <c r="EM164" t="s">
        <v>351</v>
      </c>
      <c r="EQ164">
        <v>0</v>
      </c>
      <c r="ER164">
        <v>591.66</v>
      </c>
      <c r="ES164">
        <v>0</v>
      </c>
      <c r="ET164">
        <v>0</v>
      </c>
      <c r="EU164">
        <v>0</v>
      </c>
      <c r="EV164">
        <v>591.66</v>
      </c>
      <c r="EW164">
        <v>38</v>
      </c>
      <c r="EX164">
        <v>0</v>
      </c>
      <c r="EY164">
        <v>0</v>
      </c>
      <c r="FQ164">
        <v>0</v>
      </c>
      <c r="FR164">
        <f t="shared" si="220"/>
        <v>0</v>
      </c>
      <c r="FS164">
        <v>0</v>
      </c>
      <c r="FX164">
        <v>65</v>
      </c>
      <c r="FY164">
        <v>40</v>
      </c>
      <c r="GD164">
        <v>1</v>
      </c>
      <c r="GF164">
        <v>1137476014</v>
      </c>
      <c r="GG164">
        <v>2</v>
      </c>
      <c r="GH164">
        <v>1</v>
      </c>
      <c r="GI164">
        <v>-2</v>
      </c>
      <c r="GJ164">
        <v>0</v>
      </c>
      <c r="GK164">
        <v>0</v>
      </c>
      <c r="GL164">
        <f t="shared" si="221"/>
        <v>0</v>
      </c>
      <c r="GM164">
        <f t="shared" si="222"/>
        <v>3638.71</v>
      </c>
      <c r="GN164">
        <f t="shared" si="223"/>
        <v>0</v>
      </c>
      <c r="GO164">
        <f t="shared" si="224"/>
        <v>0</v>
      </c>
      <c r="GP164">
        <f t="shared" si="225"/>
        <v>3638.71</v>
      </c>
      <c r="GR164">
        <v>0</v>
      </c>
      <c r="GS164">
        <v>3</v>
      </c>
      <c r="GT164">
        <v>0</v>
      </c>
      <c r="GV164">
        <f t="shared" si="226"/>
        <v>0</v>
      </c>
      <c r="GW164">
        <v>1</v>
      </c>
      <c r="GX164">
        <f t="shared" si="227"/>
        <v>0</v>
      </c>
      <c r="HA164">
        <v>0</v>
      </c>
      <c r="HB164">
        <v>0</v>
      </c>
      <c r="HC164">
        <f t="shared" si="228"/>
        <v>0</v>
      </c>
      <c r="IK164">
        <v>0</v>
      </c>
    </row>
    <row r="165" spans="1:245">
      <c r="A165">
        <v>17</v>
      </c>
      <c r="B165">
        <v>1</v>
      </c>
      <c r="C165">
        <f ca="1">ROW(SmtRes!A570)</f>
        <v>570</v>
      </c>
      <c r="D165">
        <f ca="1">ROW(EtalonRes!A554)</f>
        <v>554</v>
      </c>
      <c r="E165" t="s">
        <v>344</v>
      </c>
      <c r="F165" t="s">
        <v>345</v>
      </c>
      <c r="G165" t="s">
        <v>346</v>
      </c>
      <c r="H165" t="s">
        <v>347</v>
      </c>
      <c r="I165">
        <v>3</v>
      </c>
      <c r="J165">
        <v>0</v>
      </c>
      <c r="O165">
        <f t="shared" si="195"/>
        <v>59639.33</v>
      </c>
      <c r="P165">
        <f t="shared" si="196"/>
        <v>0</v>
      </c>
      <c r="Q165">
        <f t="shared" si="197"/>
        <v>0</v>
      </c>
      <c r="R165">
        <f t="shared" si="198"/>
        <v>0</v>
      </c>
      <c r="S165">
        <f t="shared" si="199"/>
        <v>59639.33</v>
      </c>
      <c r="T165">
        <f t="shared" si="200"/>
        <v>0</v>
      </c>
      <c r="U165">
        <f t="shared" si="201"/>
        <v>114</v>
      </c>
      <c r="V165">
        <f t="shared" si="202"/>
        <v>0</v>
      </c>
      <c r="W165">
        <f t="shared" si="203"/>
        <v>0</v>
      </c>
      <c r="X165">
        <f t="shared" si="204"/>
        <v>38765.56</v>
      </c>
      <c r="Y165">
        <f t="shared" si="205"/>
        <v>23855.73</v>
      </c>
      <c r="AA165">
        <v>991676013</v>
      </c>
      <c r="AB165">
        <f t="shared" si="206"/>
        <v>591.66</v>
      </c>
      <c r="AC165">
        <f t="shared" si="229"/>
        <v>0</v>
      </c>
      <c r="AD165">
        <f t="shared" si="230"/>
        <v>0</v>
      </c>
      <c r="AE165">
        <f t="shared" si="231"/>
        <v>0</v>
      </c>
      <c r="AF165">
        <f t="shared" si="231"/>
        <v>591.66</v>
      </c>
      <c r="AG165">
        <f t="shared" si="207"/>
        <v>0</v>
      </c>
      <c r="AH165">
        <f t="shared" si="232"/>
        <v>38</v>
      </c>
      <c r="AI165">
        <f t="shared" si="232"/>
        <v>0</v>
      </c>
      <c r="AJ165">
        <f t="shared" si="208"/>
        <v>0</v>
      </c>
      <c r="AK165">
        <v>591.66</v>
      </c>
      <c r="AL165">
        <v>0</v>
      </c>
      <c r="AM165">
        <v>0</v>
      </c>
      <c r="AN165">
        <v>0</v>
      </c>
      <c r="AO165">
        <v>591.66</v>
      </c>
      <c r="AP165">
        <v>0</v>
      </c>
      <c r="AQ165">
        <v>38</v>
      </c>
      <c r="AR165">
        <v>0</v>
      </c>
      <c r="AS165">
        <v>0</v>
      </c>
      <c r="AT165">
        <v>65</v>
      </c>
      <c r="AU165">
        <v>40</v>
      </c>
      <c r="AV165">
        <v>1</v>
      </c>
      <c r="AW165">
        <v>1</v>
      </c>
      <c r="AZ165">
        <v>1</v>
      </c>
      <c r="BA165">
        <v>33.6</v>
      </c>
      <c r="BB165">
        <v>1</v>
      </c>
      <c r="BC165">
        <v>1</v>
      </c>
      <c r="BH165">
        <v>0</v>
      </c>
      <c r="BI165">
        <v>4</v>
      </c>
      <c r="BJ165" t="s">
        <v>348</v>
      </c>
      <c r="BM165">
        <v>200023</v>
      </c>
      <c r="BN165">
        <v>0</v>
      </c>
      <c r="BP165">
        <v>0</v>
      </c>
      <c r="BQ165">
        <v>4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Z165">
        <v>65</v>
      </c>
      <c r="CA165">
        <v>40</v>
      </c>
      <c r="CE165">
        <v>0</v>
      </c>
      <c r="CF165">
        <v>0</v>
      </c>
      <c r="CG165">
        <v>0</v>
      </c>
      <c r="CM165">
        <v>0</v>
      </c>
      <c r="CO165">
        <v>0</v>
      </c>
      <c r="CP165">
        <f t="shared" si="209"/>
        <v>59639.33</v>
      </c>
      <c r="CQ165">
        <f t="shared" si="210"/>
        <v>0</v>
      </c>
      <c r="CR165">
        <f t="shared" si="211"/>
        <v>0</v>
      </c>
      <c r="CS165">
        <f t="shared" si="212"/>
        <v>0</v>
      </c>
      <c r="CT165">
        <f t="shared" si="213"/>
        <v>19879.775999999998</v>
      </c>
      <c r="CU165">
        <f t="shared" si="214"/>
        <v>0</v>
      </c>
      <c r="CV165">
        <f t="shared" si="215"/>
        <v>38</v>
      </c>
      <c r="CW165">
        <f t="shared" si="216"/>
        <v>0</v>
      </c>
      <c r="CX165">
        <f t="shared" si="217"/>
        <v>0</v>
      </c>
      <c r="CY165">
        <f t="shared" si="218"/>
        <v>38765.5645</v>
      </c>
      <c r="CZ165">
        <f t="shared" si="219"/>
        <v>23855.732000000004</v>
      </c>
      <c r="DN165">
        <v>0</v>
      </c>
      <c r="DO165">
        <v>0</v>
      </c>
      <c r="DP165">
        <v>1</v>
      </c>
      <c r="DQ165">
        <v>1</v>
      </c>
      <c r="DU165">
        <v>1013</v>
      </c>
      <c r="DV165" t="s">
        <v>347</v>
      </c>
      <c r="DW165" t="s">
        <v>347</v>
      </c>
      <c r="DX165">
        <v>1</v>
      </c>
      <c r="EE165">
        <v>958035794</v>
      </c>
      <c r="EF165">
        <v>4</v>
      </c>
      <c r="EG165" t="s">
        <v>349</v>
      </c>
      <c r="EH165">
        <v>0</v>
      </c>
      <c r="EJ165">
        <v>4</v>
      </c>
      <c r="EK165">
        <v>200023</v>
      </c>
      <c r="EL165" t="s">
        <v>350</v>
      </c>
      <c r="EM165" t="s">
        <v>351</v>
      </c>
      <c r="EQ165">
        <v>0</v>
      </c>
      <c r="ER165">
        <v>591.66</v>
      </c>
      <c r="ES165">
        <v>0</v>
      </c>
      <c r="ET165">
        <v>0</v>
      </c>
      <c r="EU165">
        <v>0</v>
      </c>
      <c r="EV165">
        <v>591.66</v>
      </c>
      <c r="EW165">
        <v>38</v>
      </c>
      <c r="EX165">
        <v>0</v>
      </c>
      <c r="EY165">
        <v>0</v>
      </c>
      <c r="FQ165">
        <v>0</v>
      </c>
      <c r="FR165">
        <f t="shared" si="220"/>
        <v>0</v>
      </c>
      <c r="FS165">
        <v>0</v>
      </c>
      <c r="FX165">
        <v>65</v>
      </c>
      <c r="FY165">
        <v>40</v>
      </c>
      <c r="GD165">
        <v>1</v>
      </c>
      <c r="GF165">
        <v>1137476014</v>
      </c>
      <c r="GG165">
        <v>2</v>
      </c>
      <c r="GH165">
        <v>1</v>
      </c>
      <c r="GI165">
        <v>2</v>
      </c>
      <c r="GJ165">
        <v>0</v>
      </c>
      <c r="GK165">
        <v>0</v>
      </c>
      <c r="GL165">
        <f t="shared" si="221"/>
        <v>0</v>
      </c>
      <c r="GM165">
        <f t="shared" si="222"/>
        <v>122260.62</v>
      </c>
      <c r="GN165">
        <f t="shared" si="223"/>
        <v>0</v>
      </c>
      <c r="GO165">
        <f t="shared" si="224"/>
        <v>0</v>
      </c>
      <c r="GP165">
        <f t="shared" si="225"/>
        <v>122260.62</v>
      </c>
      <c r="GR165">
        <v>0</v>
      </c>
      <c r="GS165">
        <v>3</v>
      </c>
      <c r="GT165">
        <v>0</v>
      </c>
      <c r="GV165">
        <f t="shared" si="226"/>
        <v>0</v>
      </c>
      <c r="GW165">
        <v>1</v>
      </c>
      <c r="GX165">
        <f t="shared" si="227"/>
        <v>0</v>
      </c>
      <c r="HA165">
        <v>0</v>
      </c>
      <c r="HB165">
        <v>0</v>
      </c>
      <c r="HC165">
        <f t="shared" si="228"/>
        <v>0</v>
      </c>
      <c r="IK165">
        <v>0</v>
      </c>
    </row>
    <row r="167" spans="1:245">
      <c r="A167">
        <v>51</v>
      </c>
      <c r="B167">
        <f>B20</f>
        <v>1</v>
      </c>
      <c r="C167">
        <f>A20</f>
        <v>3</v>
      </c>
      <c r="D167">
        <f>ROW(A20)</f>
        <v>20</v>
      </c>
      <c r="F167" t="str">
        <f>IF(F20&lt;&gt;"",F20,"")</f>
        <v>1</v>
      </c>
      <c r="G167" t="str">
        <f>IF(G20&lt;&gt;"",G20,"")</f>
        <v>Ремонтные работы.</v>
      </c>
      <c r="H167">
        <v>0</v>
      </c>
      <c r="O167">
        <f t="shared" ref="O167:T167" si="233">ROUND(AB167,2)</f>
        <v>828762.34</v>
      </c>
      <c r="P167">
        <f t="shared" si="233"/>
        <v>823252.97</v>
      </c>
      <c r="Q167">
        <f t="shared" si="233"/>
        <v>916.13</v>
      </c>
      <c r="R167">
        <f t="shared" si="233"/>
        <v>48.1</v>
      </c>
      <c r="S167">
        <f t="shared" si="233"/>
        <v>4593.24</v>
      </c>
      <c r="T167">
        <f t="shared" si="233"/>
        <v>0</v>
      </c>
      <c r="U167">
        <f>AH167</f>
        <v>423.88566039999995</v>
      </c>
      <c r="V167">
        <f>AI167</f>
        <v>4.5166249999999994</v>
      </c>
      <c r="W167">
        <f>ROUND(AJ167,2)</f>
        <v>0</v>
      </c>
      <c r="X167">
        <f>ROUND(AK167,2)</f>
        <v>4170.74</v>
      </c>
      <c r="Y167">
        <f>ROUND(AL167,2)</f>
        <v>2690.07</v>
      </c>
      <c r="AB167">
        <f>ROUND(SUMIF(AA24:AA165,"=991675999",O24:O165),2)</f>
        <v>828762.34</v>
      </c>
      <c r="AC167">
        <f>ROUND(SUMIF(AA24:AA165,"=991675999",P24:P165),2)</f>
        <v>823252.97</v>
      </c>
      <c r="AD167">
        <f>ROUND(SUMIF(AA24:AA165,"=991675999",Q24:Q165),2)</f>
        <v>916.13</v>
      </c>
      <c r="AE167">
        <f>ROUND(SUMIF(AA24:AA165,"=991675999",R24:R165),2)</f>
        <v>48.1</v>
      </c>
      <c r="AF167">
        <f>ROUND(SUMIF(AA24:AA165,"=991675999",S24:S165),2)</f>
        <v>4593.24</v>
      </c>
      <c r="AG167">
        <f>ROUND(SUMIF(AA24:AA165,"=991675999",T24:T165),2)</f>
        <v>0</v>
      </c>
      <c r="AH167">
        <f>SUMIF(AA24:AA165,"=991675999",U24:U165)</f>
        <v>423.88566039999995</v>
      </c>
      <c r="AI167">
        <f>SUMIF(AA24:AA165,"=991675999",V24:V165)</f>
        <v>4.5166249999999994</v>
      </c>
      <c r="AJ167">
        <f>ROUND(SUMIF(AA24:AA165,"=991675999",W24:W165),2)</f>
        <v>0</v>
      </c>
      <c r="AK167">
        <f>ROUND(SUMIF(AA24:AA165,"=991675999",X24:X165),2)</f>
        <v>4170.74</v>
      </c>
      <c r="AL167">
        <f>ROUND(SUMIF(AA24:AA165,"=991675999",Y24:Y165),2)</f>
        <v>2690.07</v>
      </c>
      <c r="AO167">
        <f t="shared" ref="AO167:BD167" si="234">ROUND(BX167,2)</f>
        <v>0</v>
      </c>
      <c r="AP167">
        <f t="shared" si="234"/>
        <v>0</v>
      </c>
      <c r="AQ167">
        <f t="shared" si="234"/>
        <v>0</v>
      </c>
      <c r="AR167">
        <f t="shared" si="234"/>
        <v>835623.15</v>
      </c>
      <c r="AS167">
        <f t="shared" si="234"/>
        <v>718000.97</v>
      </c>
      <c r="AT167">
        <f t="shared" si="234"/>
        <v>113983.47</v>
      </c>
      <c r="AU167">
        <f t="shared" si="234"/>
        <v>3638.71</v>
      </c>
      <c r="AV167">
        <f t="shared" si="234"/>
        <v>823252.97</v>
      </c>
      <c r="AW167">
        <f t="shared" si="234"/>
        <v>823252.97</v>
      </c>
      <c r="AX167">
        <f t="shared" si="234"/>
        <v>0</v>
      </c>
      <c r="AY167">
        <f t="shared" si="234"/>
        <v>823252.97</v>
      </c>
      <c r="AZ167">
        <f t="shared" si="234"/>
        <v>0</v>
      </c>
      <c r="BA167">
        <f t="shared" si="234"/>
        <v>0</v>
      </c>
      <c r="BB167">
        <f t="shared" si="234"/>
        <v>0</v>
      </c>
      <c r="BC167">
        <f t="shared" si="234"/>
        <v>0</v>
      </c>
      <c r="BD167">
        <f t="shared" si="234"/>
        <v>0</v>
      </c>
      <c r="BX167">
        <f>ROUND(SUMIF(AA24:AA165,"=991675999",FQ24:FQ165),2)</f>
        <v>0</v>
      </c>
      <c r="BY167">
        <f>ROUND(SUMIF(AA24:AA165,"=991675999",FR24:FR165),2)</f>
        <v>0</v>
      </c>
      <c r="BZ167">
        <f>ROUND(SUMIF(AA24:AA165,"=991675999",GL24:GL165),2)</f>
        <v>0</v>
      </c>
      <c r="CA167">
        <f>ROUND(SUMIF(AA24:AA165,"=991675999",GM24:GM165),2)</f>
        <v>835623.15</v>
      </c>
      <c r="CB167">
        <f>ROUND(SUMIF(AA24:AA165,"=991675999",GN24:GN165),2)</f>
        <v>718000.97</v>
      </c>
      <c r="CC167">
        <f>ROUND(SUMIF(AA24:AA165,"=991675999",GO24:GO165),2)</f>
        <v>113983.47</v>
      </c>
      <c r="CD167">
        <f>ROUND(SUMIF(AA24:AA165,"=991675999",GP24:GP165),2)</f>
        <v>3638.71</v>
      </c>
      <c r="CE167">
        <f>AC167-BX167</f>
        <v>823252.97</v>
      </c>
      <c r="CF167">
        <f>AC167-BY167</f>
        <v>823252.97</v>
      </c>
      <c r="CG167">
        <f>BX167-BZ167</f>
        <v>0</v>
      </c>
      <c r="CH167">
        <f>AC167-BX167-BY167+BZ167</f>
        <v>823252.97</v>
      </c>
      <c r="CI167">
        <f>BY167-BZ167</f>
        <v>0</v>
      </c>
      <c r="CJ167">
        <f>ROUND(SUMIF(AA24:AA165,"=991675999",GX24:GX165),2)</f>
        <v>0</v>
      </c>
      <c r="CK167">
        <f>ROUND(SUMIF(AA24:AA165,"=991675999",GY24:GY165),2)</f>
        <v>0</v>
      </c>
      <c r="CL167">
        <f>ROUND(SUMIF(AA24:AA165,"=991675999",GZ24:GZ165),2)</f>
        <v>0</v>
      </c>
      <c r="CM167">
        <f>ROUND(SUMIF(AA24:AA165,"=991675999",HD24:HD165),2)</f>
        <v>0</v>
      </c>
      <c r="DG167">
        <f t="shared" ref="DG167:DL167" si="235">ROUND(DT167,2)</f>
        <v>993698.72</v>
      </c>
      <c r="DH167">
        <f t="shared" si="235"/>
        <v>831518.9</v>
      </c>
      <c r="DI167">
        <f t="shared" si="235"/>
        <v>7847.58</v>
      </c>
      <c r="DJ167">
        <f t="shared" si="235"/>
        <v>1616.4</v>
      </c>
      <c r="DK167">
        <f t="shared" si="235"/>
        <v>154332.24</v>
      </c>
      <c r="DL167">
        <f t="shared" si="235"/>
        <v>0</v>
      </c>
      <c r="DM167">
        <f>DZ167</f>
        <v>423.88566039999995</v>
      </c>
      <c r="DN167">
        <f>EA167</f>
        <v>4.5166249999999994</v>
      </c>
      <c r="DO167">
        <f>ROUND(EB167,2)</f>
        <v>0</v>
      </c>
      <c r="DP167">
        <f>ROUND(EC167,2)</f>
        <v>140137.06</v>
      </c>
      <c r="DQ167">
        <f>ROUND(ED167,2)</f>
        <v>90385.32</v>
      </c>
      <c r="DT167">
        <f>ROUND(SUMIF(AA24:AA165,"=991676013",O24:O165),2)</f>
        <v>993698.72</v>
      </c>
      <c r="DU167">
        <f>ROUND(SUMIF(AA24:AA165,"=991676013",P24:P165),2)</f>
        <v>831518.9</v>
      </c>
      <c r="DV167">
        <f>ROUND(SUMIF(AA24:AA165,"=991676013",Q24:Q165),2)</f>
        <v>7847.58</v>
      </c>
      <c r="DW167">
        <f>ROUND(SUMIF(AA24:AA165,"=991676013",R24:R165),2)</f>
        <v>1616.4</v>
      </c>
      <c r="DX167">
        <f>ROUND(SUMIF(AA24:AA165,"=991676013",S24:S165),2)</f>
        <v>154332.24</v>
      </c>
      <c r="DY167">
        <f>ROUND(SUMIF(AA24:AA165,"=991676013",T24:T165),2)</f>
        <v>0</v>
      </c>
      <c r="DZ167">
        <f>SUMIF(AA24:AA165,"=991676013",U24:U165)</f>
        <v>423.88566039999995</v>
      </c>
      <c r="EA167">
        <f>SUMIF(AA24:AA165,"=991676013",V24:V165)</f>
        <v>4.5166249999999994</v>
      </c>
      <c r="EB167">
        <f>ROUND(SUMIF(AA24:AA165,"=991676013",W24:W165),2)</f>
        <v>0</v>
      </c>
      <c r="EC167">
        <f>ROUND(SUMIF(AA24:AA165,"=991676013",X24:X165),2)</f>
        <v>140137.06</v>
      </c>
      <c r="ED167">
        <f>ROUND(SUMIF(AA24:AA165,"=991676013",Y24:Y165),2)</f>
        <v>90385.32</v>
      </c>
      <c r="EG167">
        <f t="shared" ref="EG167:EV167" si="236">ROUND(FP167,2)</f>
        <v>0</v>
      </c>
      <c r="EH167">
        <f t="shared" si="236"/>
        <v>0</v>
      </c>
      <c r="EI167">
        <f t="shared" si="236"/>
        <v>0</v>
      </c>
      <c r="EJ167">
        <f t="shared" si="236"/>
        <v>1224221.1000000001</v>
      </c>
      <c r="EK167">
        <f t="shared" si="236"/>
        <v>977887.43</v>
      </c>
      <c r="EL167">
        <f t="shared" si="236"/>
        <v>124073.05</v>
      </c>
      <c r="EM167">
        <f t="shared" si="236"/>
        <v>122260.62</v>
      </c>
      <c r="EN167">
        <f t="shared" si="236"/>
        <v>831518.9</v>
      </c>
      <c r="EO167">
        <f t="shared" si="236"/>
        <v>831518.9</v>
      </c>
      <c r="EP167">
        <f t="shared" si="236"/>
        <v>0</v>
      </c>
      <c r="EQ167">
        <f t="shared" si="236"/>
        <v>831518.9</v>
      </c>
      <c r="ER167">
        <f t="shared" si="236"/>
        <v>0</v>
      </c>
      <c r="ES167">
        <f t="shared" si="236"/>
        <v>0</v>
      </c>
      <c r="ET167">
        <f t="shared" si="236"/>
        <v>0</v>
      </c>
      <c r="EU167">
        <f t="shared" si="236"/>
        <v>0</v>
      </c>
      <c r="EV167">
        <f t="shared" si="236"/>
        <v>0</v>
      </c>
      <c r="FP167">
        <f>ROUND(SUMIF(AA24:AA165,"=991676013",FQ24:FQ165),2)</f>
        <v>0</v>
      </c>
      <c r="FQ167">
        <f>ROUND(SUMIF(AA24:AA165,"=991676013",FR24:FR165),2)</f>
        <v>0</v>
      </c>
      <c r="FR167">
        <f>ROUND(SUMIF(AA24:AA165,"=991676013",GL24:GL165),2)</f>
        <v>0</v>
      </c>
      <c r="FS167">
        <f>ROUND(SUMIF(AA24:AA165,"=991676013",GM24:GM165),2)</f>
        <v>1224221.1000000001</v>
      </c>
      <c r="FT167">
        <f>ROUND(SUMIF(AA24:AA165,"=991676013",GN24:GN165),2)</f>
        <v>977887.43</v>
      </c>
      <c r="FU167">
        <f>ROUND(SUMIF(AA24:AA165,"=991676013",GO24:GO165),2)</f>
        <v>124073.05</v>
      </c>
      <c r="FV167">
        <f>ROUND(SUMIF(AA24:AA165,"=991676013",GP24:GP165),2)</f>
        <v>122260.62</v>
      </c>
      <c r="FW167">
        <f>DU167-FP167</f>
        <v>831518.9</v>
      </c>
      <c r="FX167">
        <f>DU167-FQ167</f>
        <v>831518.9</v>
      </c>
      <c r="FY167">
        <f>FP167-FR167</f>
        <v>0</v>
      </c>
      <c r="FZ167">
        <f>DU167-FP167-FQ167+FR167</f>
        <v>831518.9</v>
      </c>
      <c r="GA167">
        <f>FQ167-FR167</f>
        <v>0</v>
      </c>
      <c r="GB167">
        <f>ROUND(SUMIF(AA24:AA165,"=991676013",GX24:GX165),2)</f>
        <v>0</v>
      </c>
      <c r="GC167">
        <f>ROUND(SUMIF(AA24:AA165,"=991676013",GY24:GY165),2)</f>
        <v>0</v>
      </c>
      <c r="GD167">
        <f>ROUND(SUMIF(AA24:AA165,"=991676013",GZ24:GZ165),2)</f>
        <v>0</v>
      </c>
      <c r="GE167">
        <f>ROUND(SUMIF(AA24:AA165,"=991676013",HD24:HD165),2)</f>
        <v>0</v>
      </c>
      <c r="GX167">
        <v>0</v>
      </c>
    </row>
    <row r="169" spans="1:245">
      <c r="A169">
        <v>50</v>
      </c>
      <c r="B169">
        <v>0</v>
      </c>
      <c r="C169">
        <v>0</v>
      </c>
      <c r="D169">
        <v>1</v>
      </c>
      <c r="E169">
        <v>201</v>
      </c>
      <c r="F169">
        <f ca="1">ROUND(Source!O167,O169)</f>
        <v>828762.34</v>
      </c>
      <c r="G169" t="s">
        <v>352</v>
      </c>
      <c r="H169" t="s">
        <v>353</v>
      </c>
      <c r="K169">
        <v>201</v>
      </c>
      <c r="L169">
        <v>1</v>
      </c>
      <c r="M169">
        <v>3</v>
      </c>
      <c r="O169">
        <v>2</v>
      </c>
      <c r="P169">
        <f ca="1">ROUND(Source!DG167,O169)</f>
        <v>993698.72</v>
      </c>
    </row>
    <row r="170" spans="1:245">
      <c r="A170">
        <v>50</v>
      </c>
      <c r="B170">
        <v>0</v>
      </c>
      <c r="C170">
        <v>0</v>
      </c>
      <c r="D170">
        <v>1</v>
      </c>
      <c r="E170">
        <v>202</v>
      </c>
      <c r="F170">
        <f ca="1">ROUND(Source!P167,O170)</f>
        <v>823252.97</v>
      </c>
      <c r="G170" t="s">
        <v>354</v>
      </c>
      <c r="H170" t="s">
        <v>355</v>
      </c>
      <c r="K170">
        <v>202</v>
      </c>
      <c r="L170">
        <v>2</v>
      </c>
      <c r="M170">
        <v>3</v>
      </c>
      <c r="O170">
        <v>2</v>
      </c>
      <c r="P170">
        <f ca="1">ROUND(Source!DH167,O170)</f>
        <v>831518.9</v>
      </c>
    </row>
    <row r="171" spans="1:245">
      <c r="A171">
        <v>50</v>
      </c>
      <c r="B171">
        <v>0</v>
      </c>
      <c r="C171">
        <v>0</v>
      </c>
      <c r="D171">
        <v>1</v>
      </c>
      <c r="E171">
        <v>222</v>
      </c>
      <c r="F171">
        <f ca="1">ROUND(Source!AO167,O171)</f>
        <v>0</v>
      </c>
      <c r="G171" t="s">
        <v>356</v>
      </c>
      <c r="H171" t="s">
        <v>357</v>
      </c>
      <c r="K171">
        <v>222</v>
      </c>
      <c r="L171">
        <v>3</v>
      </c>
      <c r="M171">
        <v>3</v>
      </c>
      <c r="O171">
        <v>2</v>
      </c>
      <c r="P171">
        <f ca="1">ROUND(Source!EG167,O171)</f>
        <v>0</v>
      </c>
    </row>
    <row r="172" spans="1:245">
      <c r="A172">
        <v>50</v>
      </c>
      <c r="B172">
        <v>0</v>
      </c>
      <c r="C172">
        <v>0</v>
      </c>
      <c r="D172">
        <v>1</v>
      </c>
      <c r="E172">
        <v>225</v>
      </c>
      <c r="F172">
        <f ca="1">ROUND(Source!AV167,O172)</f>
        <v>823252.97</v>
      </c>
      <c r="G172" t="s">
        <v>358</v>
      </c>
      <c r="H172" t="s">
        <v>359</v>
      </c>
      <c r="K172">
        <v>225</v>
      </c>
      <c r="L172">
        <v>4</v>
      </c>
      <c r="M172">
        <v>3</v>
      </c>
      <c r="O172">
        <v>2</v>
      </c>
      <c r="P172">
        <f ca="1">ROUND(Source!EN167,O172)</f>
        <v>831518.9</v>
      </c>
    </row>
    <row r="173" spans="1:245">
      <c r="A173">
        <v>50</v>
      </c>
      <c r="B173">
        <v>0</v>
      </c>
      <c r="C173">
        <v>0</v>
      </c>
      <c r="D173">
        <v>1</v>
      </c>
      <c r="E173">
        <v>226</v>
      </c>
      <c r="F173">
        <f ca="1">ROUND(Source!AW167,O173)</f>
        <v>823252.97</v>
      </c>
      <c r="G173" t="s">
        <v>360</v>
      </c>
      <c r="H173" t="s">
        <v>361</v>
      </c>
      <c r="K173">
        <v>226</v>
      </c>
      <c r="L173">
        <v>5</v>
      </c>
      <c r="M173">
        <v>3</v>
      </c>
      <c r="O173">
        <v>2</v>
      </c>
      <c r="P173">
        <f ca="1">ROUND(Source!EO167,O173)</f>
        <v>831518.9</v>
      </c>
    </row>
    <row r="174" spans="1:245">
      <c r="A174">
        <v>50</v>
      </c>
      <c r="B174">
        <v>0</v>
      </c>
      <c r="C174">
        <v>0</v>
      </c>
      <c r="D174">
        <v>1</v>
      </c>
      <c r="E174">
        <v>227</v>
      </c>
      <c r="F174">
        <f ca="1">ROUND(Source!AX167,O174)</f>
        <v>0</v>
      </c>
      <c r="G174" t="s">
        <v>362</v>
      </c>
      <c r="H174" t="s">
        <v>363</v>
      </c>
      <c r="K174">
        <v>227</v>
      </c>
      <c r="L174">
        <v>6</v>
      </c>
      <c r="M174">
        <v>3</v>
      </c>
      <c r="O174">
        <v>2</v>
      </c>
      <c r="P174">
        <f ca="1">ROUND(Source!EP167,O174)</f>
        <v>0</v>
      </c>
    </row>
    <row r="175" spans="1:245">
      <c r="A175">
        <v>50</v>
      </c>
      <c r="B175">
        <v>0</v>
      </c>
      <c r="C175">
        <v>0</v>
      </c>
      <c r="D175">
        <v>1</v>
      </c>
      <c r="E175">
        <v>228</v>
      </c>
      <c r="F175">
        <f ca="1">ROUND(Source!AY167,O175)</f>
        <v>823252.97</v>
      </c>
      <c r="G175" t="s">
        <v>364</v>
      </c>
      <c r="H175" t="s">
        <v>365</v>
      </c>
      <c r="K175">
        <v>228</v>
      </c>
      <c r="L175">
        <v>7</v>
      </c>
      <c r="M175">
        <v>3</v>
      </c>
      <c r="O175">
        <v>2</v>
      </c>
      <c r="P175">
        <f ca="1">ROUND(Source!EQ167,O175)</f>
        <v>831518.9</v>
      </c>
    </row>
    <row r="176" spans="1:245">
      <c r="A176">
        <v>50</v>
      </c>
      <c r="B176">
        <v>0</v>
      </c>
      <c r="C176">
        <v>0</v>
      </c>
      <c r="D176">
        <v>1</v>
      </c>
      <c r="E176">
        <v>216</v>
      </c>
      <c r="F176">
        <f ca="1">ROUND(Source!AP167,O176)</f>
        <v>0</v>
      </c>
      <c r="G176" t="s">
        <v>366</v>
      </c>
      <c r="H176" t="s">
        <v>367</v>
      </c>
      <c r="K176">
        <v>216</v>
      </c>
      <c r="L176">
        <v>8</v>
      </c>
      <c r="M176">
        <v>3</v>
      </c>
      <c r="O176">
        <v>2</v>
      </c>
      <c r="P176">
        <f ca="1">ROUND(Source!EH167,O176)</f>
        <v>0</v>
      </c>
    </row>
    <row r="177" spans="1:16">
      <c r="A177">
        <v>50</v>
      </c>
      <c r="B177">
        <v>0</v>
      </c>
      <c r="C177">
        <v>0</v>
      </c>
      <c r="D177">
        <v>1</v>
      </c>
      <c r="E177">
        <v>223</v>
      </c>
      <c r="F177">
        <f ca="1">ROUND(Source!AQ167,O177)</f>
        <v>0</v>
      </c>
      <c r="G177" t="s">
        <v>368</v>
      </c>
      <c r="H177" t="s">
        <v>369</v>
      </c>
      <c r="K177">
        <v>223</v>
      </c>
      <c r="L177">
        <v>9</v>
      </c>
      <c r="M177">
        <v>3</v>
      </c>
      <c r="O177">
        <v>2</v>
      </c>
      <c r="P177">
        <f ca="1">ROUND(Source!EI167,O177)</f>
        <v>0</v>
      </c>
    </row>
    <row r="178" spans="1:16">
      <c r="A178">
        <v>50</v>
      </c>
      <c r="B178">
        <v>0</v>
      </c>
      <c r="C178">
        <v>0</v>
      </c>
      <c r="D178">
        <v>1</v>
      </c>
      <c r="E178">
        <v>229</v>
      </c>
      <c r="F178">
        <f ca="1">ROUND(Source!AZ167,O178)</f>
        <v>0</v>
      </c>
      <c r="G178" t="s">
        <v>370</v>
      </c>
      <c r="H178" t="s">
        <v>371</v>
      </c>
      <c r="K178">
        <v>229</v>
      </c>
      <c r="L178">
        <v>10</v>
      </c>
      <c r="M178">
        <v>3</v>
      </c>
      <c r="O178">
        <v>2</v>
      </c>
      <c r="P178">
        <f ca="1">ROUND(Source!ER167,O178)</f>
        <v>0</v>
      </c>
    </row>
    <row r="179" spans="1:16">
      <c r="A179">
        <v>50</v>
      </c>
      <c r="B179">
        <v>0</v>
      </c>
      <c r="C179">
        <v>0</v>
      </c>
      <c r="D179">
        <v>1</v>
      </c>
      <c r="E179">
        <v>203</v>
      </c>
      <c r="F179">
        <f ca="1">ROUND(Source!Q167,O179)</f>
        <v>916.13</v>
      </c>
      <c r="G179" t="s">
        <v>372</v>
      </c>
      <c r="H179" t="s">
        <v>36</v>
      </c>
      <c r="K179">
        <v>203</v>
      </c>
      <c r="L179">
        <v>11</v>
      </c>
      <c r="M179">
        <v>3</v>
      </c>
      <c r="O179">
        <v>2</v>
      </c>
      <c r="P179">
        <f ca="1">ROUND(Source!DI167,O179)</f>
        <v>7847.58</v>
      </c>
    </row>
    <row r="180" spans="1:16">
      <c r="A180">
        <v>50</v>
      </c>
      <c r="B180">
        <v>0</v>
      </c>
      <c r="C180">
        <v>0</v>
      </c>
      <c r="D180">
        <v>1</v>
      </c>
      <c r="E180">
        <v>231</v>
      </c>
      <c r="F180">
        <f ca="1">ROUND(Source!BB167,O180)</f>
        <v>0</v>
      </c>
      <c r="G180" t="s">
        <v>373</v>
      </c>
      <c r="H180" t="s">
        <v>374</v>
      </c>
      <c r="K180">
        <v>231</v>
      </c>
      <c r="L180">
        <v>12</v>
      </c>
      <c r="M180">
        <v>3</v>
      </c>
      <c r="O180">
        <v>2</v>
      </c>
      <c r="P180">
        <f ca="1">ROUND(Source!ET167,O180)</f>
        <v>0</v>
      </c>
    </row>
    <row r="181" spans="1:16">
      <c r="A181">
        <v>50</v>
      </c>
      <c r="B181">
        <v>0</v>
      </c>
      <c r="C181">
        <v>0</v>
      </c>
      <c r="D181">
        <v>1</v>
      </c>
      <c r="E181">
        <v>204</v>
      </c>
      <c r="F181">
        <f ca="1">ROUND(Source!R167,O181)</f>
        <v>48.1</v>
      </c>
      <c r="G181" t="s">
        <v>375</v>
      </c>
      <c r="H181" t="s">
        <v>376</v>
      </c>
      <c r="K181">
        <v>204</v>
      </c>
      <c r="L181">
        <v>13</v>
      </c>
      <c r="M181">
        <v>3</v>
      </c>
      <c r="O181">
        <v>2</v>
      </c>
      <c r="P181">
        <f ca="1">ROUND(Source!DJ167,O181)</f>
        <v>1616.4</v>
      </c>
    </row>
    <row r="182" spans="1:16">
      <c r="A182">
        <v>50</v>
      </c>
      <c r="B182">
        <v>0</v>
      </c>
      <c r="C182">
        <v>0</v>
      </c>
      <c r="D182">
        <v>1</v>
      </c>
      <c r="E182">
        <v>205</v>
      </c>
      <c r="F182">
        <f ca="1">ROUND(Source!S167,O182)</f>
        <v>4593.24</v>
      </c>
      <c r="G182" t="s">
        <v>377</v>
      </c>
      <c r="H182" t="s">
        <v>378</v>
      </c>
      <c r="K182">
        <v>205</v>
      </c>
      <c r="L182">
        <v>14</v>
      </c>
      <c r="M182">
        <v>3</v>
      </c>
      <c r="O182">
        <v>2</v>
      </c>
      <c r="P182">
        <f ca="1">ROUND(Source!DK167,O182)</f>
        <v>154332.24</v>
      </c>
    </row>
    <row r="183" spans="1:16">
      <c r="A183">
        <v>50</v>
      </c>
      <c r="B183">
        <v>0</v>
      </c>
      <c r="C183">
        <v>0</v>
      </c>
      <c r="D183">
        <v>1</v>
      </c>
      <c r="E183">
        <v>232</v>
      </c>
      <c r="F183">
        <f ca="1">ROUND(Source!BC167,O183)</f>
        <v>0</v>
      </c>
      <c r="G183" t="s">
        <v>379</v>
      </c>
      <c r="H183" t="s">
        <v>380</v>
      </c>
      <c r="K183">
        <v>232</v>
      </c>
      <c r="L183">
        <v>15</v>
      </c>
      <c r="M183">
        <v>3</v>
      </c>
      <c r="O183">
        <v>2</v>
      </c>
      <c r="P183">
        <f ca="1">ROUND(Source!EU167,O183)</f>
        <v>0</v>
      </c>
    </row>
    <row r="184" spans="1:16">
      <c r="A184">
        <v>50</v>
      </c>
      <c r="B184">
        <v>0</v>
      </c>
      <c r="C184">
        <v>0</v>
      </c>
      <c r="D184">
        <v>1</v>
      </c>
      <c r="E184">
        <v>214</v>
      </c>
      <c r="F184">
        <f ca="1">ROUND(Source!AS167,O184)</f>
        <v>718000.97</v>
      </c>
      <c r="G184" t="s">
        <v>381</v>
      </c>
      <c r="H184" t="s">
        <v>382</v>
      </c>
      <c r="K184">
        <v>214</v>
      </c>
      <c r="L184">
        <v>16</v>
      </c>
      <c r="M184">
        <v>3</v>
      </c>
      <c r="O184">
        <v>2</v>
      </c>
      <c r="P184">
        <f ca="1">ROUND(Source!EK167,O184)</f>
        <v>977887.43</v>
      </c>
    </row>
    <row r="185" spans="1:16">
      <c r="A185">
        <v>50</v>
      </c>
      <c r="B185">
        <v>0</v>
      </c>
      <c r="C185">
        <v>0</v>
      </c>
      <c r="D185">
        <v>1</v>
      </c>
      <c r="E185">
        <v>215</v>
      </c>
      <c r="F185">
        <f ca="1">ROUND(Source!AT167,O185)</f>
        <v>113983.47</v>
      </c>
      <c r="G185" t="s">
        <v>383</v>
      </c>
      <c r="H185" t="s">
        <v>384</v>
      </c>
      <c r="K185">
        <v>215</v>
      </c>
      <c r="L185">
        <v>17</v>
      </c>
      <c r="M185">
        <v>3</v>
      </c>
      <c r="O185">
        <v>2</v>
      </c>
      <c r="P185">
        <f ca="1">ROUND(Source!EL167,O185)</f>
        <v>124073.05</v>
      </c>
    </row>
    <row r="186" spans="1:16">
      <c r="A186">
        <v>50</v>
      </c>
      <c r="B186">
        <v>0</v>
      </c>
      <c r="C186">
        <v>0</v>
      </c>
      <c r="D186">
        <v>1</v>
      </c>
      <c r="E186">
        <v>217</v>
      </c>
      <c r="F186">
        <f ca="1">ROUND(Source!AU167,O186)</f>
        <v>3638.71</v>
      </c>
      <c r="G186" t="s">
        <v>385</v>
      </c>
      <c r="H186" t="s">
        <v>386</v>
      </c>
      <c r="K186">
        <v>217</v>
      </c>
      <c r="L186">
        <v>18</v>
      </c>
      <c r="M186">
        <v>3</v>
      </c>
      <c r="O186">
        <v>2</v>
      </c>
      <c r="P186">
        <f ca="1">ROUND(Source!EM167,O186)</f>
        <v>122260.62</v>
      </c>
    </row>
    <row r="187" spans="1:16">
      <c r="A187">
        <v>50</v>
      </c>
      <c r="B187">
        <v>0</v>
      </c>
      <c r="C187">
        <v>0</v>
      </c>
      <c r="D187">
        <v>1</v>
      </c>
      <c r="E187">
        <v>230</v>
      </c>
      <c r="F187">
        <f ca="1">ROUND(Source!BA167,O187)</f>
        <v>0</v>
      </c>
      <c r="G187" t="s">
        <v>387</v>
      </c>
      <c r="H187" t="s">
        <v>388</v>
      </c>
      <c r="K187">
        <v>230</v>
      </c>
      <c r="L187">
        <v>19</v>
      </c>
      <c r="M187">
        <v>3</v>
      </c>
      <c r="O187">
        <v>2</v>
      </c>
      <c r="P187">
        <f ca="1">ROUND(Source!ES167,O187)</f>
        <v>0</v>
      </c>
    </row>
    <row r="188" spans="1:16">
      <c r="A188">
        <v>50</v>
      </c>
      <c r="B188">
        <v>0</v>
      </c>
      <c r="C188">
        <v>0</v>
      </c>
      <c r="D188">
        <v>1</v>
      </c>
      <c r="E188">
        <v>206</v>
      </c>
      <c r="F188">
        <f ca="1">ROUND(Source!T167,O188)</f>
        <v>0</v>
      </c>
      <c r="G188" t="s">
        <v>389</v>
      </c>
      <c r="H188" t="s">
        <v>390</v>
      </c>
      <c r="K188">
        <v>206</v>
      </c>
      <c r="L188">
        <v>20</v>
      </c>
      <c r="M188">
        <v>3</v>
      </c>
      <c r="O188">
        <v>2</v>
      </c>
      <c r="P188">
        <f ca="1">ROUND(Source!DL167,O188)</f>
        <v>0</v>
      </c>
    </row>
    <row r="189" spans="1:16">
      <c r="A189">
        <v>50</v>
      </c>
      <c r="B189">
        <v>0</v>
      </c>
      <c r="C189">
        <v>0</v>
      </c>
      <c r="D189">
        <v>1</v>
      </c>
      <c r="E189">
        <v>207</v>
      </c>
      <c r="F189">
        <f ca="1">Source!U167</f>
        <v>423.88566039999995</v>
      </c>
      <c r="G189" t="s">
        <v>391</v>
      </c>
      <c r="H189" t="s">
        <v>392</v>
      </c>
      <c r="K189">
        <v>207</v>
      </c>
      <c r="L189">
        <v>21</v>
      </c>
      <c r="M189">
        <v>3</v>
      </c>
      <c r="O189">
        <v>-1</v>
      </c>
      <c r="P189">
        <f ca="1">Source!DM167</f>
        <v>423.88566039999995</v>
      </c>
    </row>
    <row r="190" spans="1:16">
      <c r="A190">
        <v>50</v>
      </c>
      <c r="B190">
        <v>0</v>
      </c>
      <c r="C190">
        <v>0</v>
      </c>
      <c r="D190">
        <v>1</v>
      </c>
      <c r="E190">
        <v>208</v>
      </c>
      <c r="F190">
        <f ca="1">Source!V167</f>
        <v>4.5166249999999994</v>
      </c>
      <c r="G190" t="s">
        <v>393</v>
      </c>
      <c r="H190" t="s">
        <v>394</v>
      </c>
      <c r="K190">
        <v>208</v>
      </c>
      <c r="L190">
        <v>22</v>
      </c>
      <c r="M190">
        <v>3</v>
      </c>
      <c r="O190">
        <v>-1</v>
      </c>
      <c r="P190">
        <f ca="1">Source!DN167</f>
        <v>4.5166249999999994</v>
      </c>
    </row>
    <row r="191" spans="1:16">
      <c r="A191">
        <v>50</v>
      </c>
      <c r="B191">
        <v>0</v>
      </c>
      <c r="C191">
        <v>0</v>
      </c>
      <c r="D191">
        <v>1</v>
      </c>
      <c r="E191">
        <v>209</v>
      </c>
      <c r="F191">
        <f ca="1">ROUND(Source!W167,O191)</f>
        <v>0</v>
      </c>
      <c r="G191" t="s">
        <v>395</v>
      </c>
      <c r="H191" t="s">
        <v>396</v>
      </c>
      <c r="K191">
        <v>209</v>
      </c>
      <c r="L191">
        <v>23</v>
      </c>
      <c r="M191">
        <v>3</v>
      </c>
      <c r="O191">
        <v>2</v>
      </c>
      <c r="P191">
        <f ca="1">ROUND(Source!DO167,O191)</f>
        <v>0</v>
      </c>
    </row>
    <row r="192" spans="1:16">
      <c r="A192">
        <v>50</v>
      </c>
      <c r="B192">
        <v>0</v>
      </c>
      <c r="C192">
        <v>0</v>
      </c>
      <c r="D192">
        <v>1</v>
      </c>
      <c r="E192">
        <v>233</v>
      </c>
      <c r="F192">
        <f ca="1">ROUND(Source!BD167,O192)</f>
        <v>0</v>
      </c>
      <c r="G192" t="s">
        <v>397</v>
      </c>
      <c r="H192" t="s">
        <v>398</v>
      </c>
      <c r="K192">
        <v>233</v>
      </c>
      <c r="L192">
        <v>24</v>
      </c>
      <c r="M192">
        <v>3</v>
      </c>
      <c r="O192">
        <v>2</v>
      </c>
      <c r="P192">
        <f ca="1">ROUND(Source!EV167,O192)</f>
        <v>0</v>
      </c>
    </row>
    <row r="193" spans="1:206">
      <c r="A193">
        <v>50</v>
      </c>
      <c r="B193">
        <v>0</v>
      </c>
      <c r="C193">
        <v>0</v>
      </c>
      <c r="D193">
        <v>1</v>
      </c>
      <c r="E193">
        <v>210</v>
      </c>
      <c r="F193">
        <f ca="1">ROUND(Source!X167,O193)</f>
        <v>4170.74</v>
      </c>
      <c r="G193" t="s">
        <v>399</v>
      </c>
      <c r="H193" t="s">
        <v>400</v>
      </c>
      <c r="K193">
        <v>210</v>
      </c>
      <c r="L193">
        <v>25</v>
      </c>
      <c r="M193">
        <v>3</v>
      </c>
      <c r="O193">
        <v>2</v>
      </c>
      <c r="P193">
        <f ca="1">ROUND(Source!DP167,O193)</f>
        <v>140137.06</v>
      </c>
    </row>
    <row r="194" spans="1:206">
      <c r="A194">
        <v>50</v>
      </c>
      <c r="B194">
        <v>0</v>
      </c>
      <c r="C194">
        <v>0</v>
      </c>
      <c r="D194">
        <v>1</v>
      </c>
      <c r="E194">
        <v>211</v>
      </c>
      <c r="F194">
        <f ca="1">ROUND(Source!Y167,O194)</f>
        <v>2690.07</v>
      </c>
      <c r="G194" t="s">
        <v>401</v>
      </c>
      <c r="H194" t="s">
        <v>402</v>
      </c>
      <c r="K194">
        <v>211</v>
      </c>
      <c r="L194">
        <v>26</v>
      </c>
      <c r="M194">
        <v>3</v>
      </c>
      <c r="O194">
        <v>2</v>
      </c>
      <c r="P194">
        <f ca="1">ROUND(Source!DQ167,O194)</f>
        <v>90385.32</v>
      </c>
    </row>
    <row r="195" spans="1:206">
      <c r="A195">
        <v>50</v>
      </c>
      <c r="B195">
        <v>0</v>
      </c>
      <c r="C195">
        <v>0</v>
      </c>
      <c r="D195">
        <v>1</v>
      </c>
      <c r="E195">
        <v>224</v>
      </c>
      <c r="F195">
        <f ca="1">ROUND(Source!AR167,O195)</f>
        <v>835623.15</v>
      </c>
      <c r="G195" t="s">
        <v>403</v>
      </c>
      <c r="H195" t="s">
        <v>404</v>
      </c>
      <c r="K195">
        <v>224</v>
      </c>
      <c r="L195">
        <v>27</v>
      </c>
      <c r="M195">
        <v>3</v>
      </c>
      <c r="O195">
        <v>2</v>
      </c>
      <c r="P195">
        <f ca="1">ROUND(Source!EJ167,O195)</f>
        <v>1224221.1000000001</v>
      </c>
    </row>
    <row r="197" spans="1:206">
      <c r="A197">
        <v>51</v>
      </c>
      <c r="B197">
        <f>B12</f>
        <v>280</v>
      </c>
      <c r="C197">
        <f>A12</f>
        <v>1</v>
      </c>
      <c r="D197">
        <f>ROW(A12)</f>
        <v>12</v>
      </c>
      <c r="F197" t="str">
        <f>IF(F12&lt;&gt;"",F12,"")</f>
        <v>1</v>
      </c>
      <c r="G197" t="str">
        <f>IF(G12&lt;&gt;"",G12,"")</f>
        <v>Пушкино дом 4 к. 2</v>
      </c>
      <c r="H197">
        <v>0</v>
      </c>
      <c r="O197">
        <f t="shared" ref="O197:T197" si="237">ROUND(O167,2)</f>
        <v>828762.34</v>
      </c>
      <c r="P197">
        <f t="shared" si="237"/>
        <v>823252.97</v>
      </c>
      <c r="Q197">
        <f t="shared" si="237"/>
        <v>916.13</v>
      </c>
      <c r="R197">
        <f t="shared" si="237"/>
        <v>48.1</v>
      </c>
      <c r="S197">
        <f t="shared" si="237"/>
        <v>4593.24</v>
      </c>
      <c r="T197">
        <f t="shared" si="237"/>
        <v>0</v>
      </c>
      <c r="U197">
        <f>U167</f>
        <v>423.88566039999995</v>
      </c>
      <c r="V197">
        <f>V167</f>
        <v>4.5166249999999994</v>
      </c>
      <c r="W197">
        <f>ROUND(W167,2)</f>
        <v>0</v>
      </c>
      <c r="X197">
        <f>ROUND(X167,2)</f>
        <v>4170.74</v>
      </c>
      <c r="Y197">
        <f>ROUND(Y167,2)</f>
        <v>2690.07</v>
      </c>
      <c r="AO197">
        <f t="shared" ref="AO197:BD197" si="238">ROUND(AO167,2)</f>
        <v>0</v>
      </c>
      <c r="AP197">
        <f t="shared" si="238"/>
        <v>0</v>
      </c>
      <c r="AQ197">
        <f t="shared" si="238"/>
        <v>0</v>
      </c>
      <c r="AR197">
        <f t="shared" si="238"/>
        <v>835623.15</v>
      </c>
      <c r="AS197">
        <f t="shared" si="238"/>
        <v>718000.97</v>
      </c>
      <c r="AT197">
        <f t="shared" si="238"/>
        <v>113983.47</v>
      </c>
      <c r="AU197">
        <f t="shared" si="238"/>
        <v>3638.71</v>
      </c>
      <c r="AV197">
        <f t="shared" si="238"/>
        <v>823252.97</v>
      </c>
      <c r="AW197">
        <f t="shared" si="238"/>
        <v>823252.97</v>
      </c>
      <c r="AX197">
        <f t="shared" si="238"/>
        <v>0</v>
      </c>
      <c r="AY197">
        <f t="shared" si="238"/>
        <v>823252.97</v>
      </c>
      <c r="AZ197">
        <f t="shared" si="238"/>
        <v>0</v>
      </c>
      <c r="BA197">
        <f t="shared" si="238"/>
        <v>0</v>
      </c>
      <c r="BB197">
        <f t="shared" si="238"/>
        <v>0</v>
      </c>
      <c r="BC197">
        <f t="shared" si="238"/>
        <v>0</v>
      </c>
      <c r="BD197">
        <f t="shared" si="238"/>
        <v>0</v>
      </c>
      <c r="DG197">
        <f t="shared" ref="DG197:DL197" si="239">ROUND(DG167,2)</f>
        <v>993698.72</v>
      </c>
      <c r="DH197">
        <f t="shared" si="239"/>
        <v>831518.9</v>
      </c>
      <c r="DI197">
        <f t="shared" si="239"/>
        <v>7847.58</v>
      </c>
      <c r="DJ197">
        <f t="shared" si="239"/>
        <v>1616.4</v>
      </c>
      <c r="DK197">
        <f t="shared" si="239"/>
        <v>154332.24</v>
      </c>
      <c r="DL197">
        <f t="shared" si="239"/>
        <v>0</v>
      </c>
      <c r="DM197">
        <f>DM167</f>
        <v>423.88566039999995</v>
      </c>
      <c r="DN197">
        <f>DN167</f>
        <v>4.5166249999999994</v>
      </c>
      <c r="DO197">
        <f>ROUND(DO167,2)</f>
        <v>0</v>
      </c>
      <c r="DP197">
        <f>ROUND(DP167,2)</f>
        <v>140137.06</v>
      </c>
      <c r="DQ197">
        <f>ROUND(DQ167,2)</f>
        <v>90385.32</v>
      </c>
      <c r="EG197">
        <f t="shared" ref="EG197:EV197" si="240">ROUND(EG167,2)</f>
        <v>0</v>
      </c>
      <c r="EH197">
        <f t="shared" si="240"/>
        <v>0</v>
      </c>
      <c r="EI197">
        <f t="shared" si="240"/>
        <v>0</v>
      </c>
      <c r="EJ197">
        <f t="shared" si="240"/>
        <v>1224221.1000000001</v>
      </c>
      <c r="EK197">
        <f t="shared" si="240"/>
        <v>977887.43</v>
      </c>
      <c r="EL197">
        <f t="shared" si="240"/>
        <v>124073.05</v>
      </c>
      <c r="EM197">
        <f t="shared" si="240"/>
        <v>122260.62</v>
      </c>
      <c r="EN197">
        <f t="shared" si="240"/>
        <v>831518.9</v>
      </c>
      <c r="EO197">
        <f t="shared" si="240"/>
        <v>831518.9</v>
      </c>
      <c r="EP197">
        <f t="shared" si="240"/>
        <v>0</v>
      </c>
      <c r="EQ197">
        <f t="shared" si="240"/>
        <v>831518.9</v>
      </c>
      <c r="ER197">
        <f t="shared" si="240"/>
        <v>0</v>
      </c>
      <c r="ES197">
        <f t="shared" si="240"/>
        <v>0</v>
      </c>
      <c r="ET197">
        <f t="shared" si="240"/>
        <v>0</v>
      </c>
      <c r="EU197">
        <f t="shared" si="240"/>
        <v>0</v>
      </c>
      <c r="EV197">
        <f t="shared" si="240"/>
        <v>0</v>
      </c>
      <c r="GX197">
        <v>0</v>
      </c>
    </row>
    <row r="199" spans="1:206">
      <c r="A199">
        <v>50</v>
      </c>
      <c r="B199">
        <v>0</v>
      </c>
      <c r="C199">
        <v>0</v>
      </c>
      <c r="D199">
        <v>1</v>
      </c>
      <c r="E199">
        <v>201</v>
      </c>
      <c r="F199">
        <f ca="1">ROUND(Source!O197,O199)</f>
        <v>828762.34</v>
      </c>
      <c r="G199" t="s">
        <v>352</v>
      </c>
      <c r="H199" t="s">
        <v>353</v>
      </c>
      <c r="K199">
        <v>201</v>
      </c>
      <c r="L199">
        <v>1</v>
      </c>
      <c r="M199">
        <v>3</v>
      </c>
      <c r="O199">
        <v>2</v>
      </c>
      <c r="P199">
        <f ca="1">ROUND(Source!DG197,O199)</f>
        <v>993698.72</v>
      </c>
    </row>
    <row r="200" spans="1:206">
      <c r="A200">
        <v>50</v>
      </c>
      <c r="B200">
        <v>0</v>
      </c>
      <c r="C200">
        <v>0</v>
      </c>
      <c r="D200">
        <v>1</v>
      </c>
      <c r="E200">
        <v>202</v>
      </c>
      <c r="F200">
        <f ca="1">ROUND(Source!P197,O200)</f>
        <v>823252.97</v>
      </c>
      <c r="G200" t="s">
        <v>354</v>
      </c>
      <c r="H200" t="s">
        <v>355</v>
      </c>
      <c r="K200">
        <v>202</v>
      </c>
      <c r="L200">
        <v>2</v>
      </c>
      <c r="M200">
        <v>3</v>
      </c>
      <c r="O200">
        <v>2</v>
      </c>
      <c r="P200">
        <f ca="1">ROUND(Source!DH197,O200)</f>
        <v>831518.9</v>
      </c>
    </row>
    <row r="201" spans="1:206">
      <c r="A201">
        <v>50</v>
      </c>
      <c r="B201">
        <v>0</v>
      </c>
      <c r="C201">
        <v>0</v>
      </c>
      <c r="D201">
        <v>1</v>
      </c>
      <c r="E201">
        <v>222</v>
      </c>
      <c r="F201">
        <f ca="1">ROUND(Source!AO197,O201)</f>
        <v>0</v>
      </c>
      <c r="G201" t="s">
        <v>356</v>
      </c>
      <c r="H201" t="s">
        <v>357</v>
      </c>
      <c r="K201">
        <v>222</v>
      </c>
      <c r="L201">
        <v>3</v>
      </c>
      <c r="M201">
        <v>3</v>
      </c>
      <c r="O201">
        <v>2</v>
      </c>
      <c r="P201">
        <f ca="1">ROUND(Source!EG197,O201)</f>
        <v>0</v>
      </c>
    </row>
    <row r="202" spans="1:206">
      <c r="A202">
        <v>50</v>
      </c>
      <c r="B202">
        <v>0</v>
      </c>
      <c r="C202">
        <v>0</v>
      </c>
      <c r="D202">
        <v>1</v>
      </c>
      <c r="E202">
        <v>225</v>
      </c>
      <c r="F202">
        <f ca="1">ROUND(Source!AV197,O202)</f>
        <v>823252.97</v>
      </c>
      <c r="G202" t="s">
        <v>358</v>
      </c>
      <c r="H202" t="s">
        <v>359</v>
      </c>
      <c r="K202">
        <v>225</v>
      </c>
      <c r="L202">
        <v>4</v>
      </c>
      <c r="M202">
        <v>3</v>
      </c>
      <c r="O202">
        <v>2</v>
      </c>
      <c r="P202">
        <f ca="1">ROUND(Source!EN197,O202)</f>
        <v>831518.9</v>
      </c>
    </row>
    <row r="203" spans="1:206">
      <c r="A203">
        <v>50</v>
      </c>
      <c r="B203">
        <v>0</v>
      </c>
      <c r="C203">
        <v>0</v>
      </c>
      <c r="D203">
        <v>1</v>
      </c>
      <c r="E203">
        <v>226</v>
      </c>
      <c r="F203">
        <f ca="1">ROUND(Source!AW197,O203)</f>
        <v>823252.97</v>
      </c>
      <c r="G203" t="s">
        <v>360</v>
      </c>
      <c r="H203" t="s">
        <v>361</v>
      </c>
      <c r="K203">
        <v>226</v>
      </c>
      <c r="L203">
        <v>5</v>
      </c>
      <c r="M203">
        <v>3</v>
      </c>
      <c r="O203">
        <v>2</v>
      </c>
      <c r="P203">
        <f ca="1">ROUND(Source!EO197,O203)</f>
        <v>831518.9</v>
      </c>
    </row>
    <row r="204" spans="1:206">
      <c r="A204">
        <v>50</v>
      </c>
      <c r="B204">
        <v>0</v>
      </c>
      <c r="C204">
        <v>0</v>
      </c>
      <c r="D204">
        <v>1</v>
      </c>
      <c r="E204">
        <v>227</v>
      </c>
      <c r="F204">
        <f ca="1">ROUND(Source!AX197,O204)</f>
        <v>0</v>
      </c>
      <c r="G204" t="s">
        <v>362</v>
      </c>
      <c r="H204" t="s">
        <v>363</v>
      </c>
      <c r="K204">
        <v>227</v>
      </c>
      <c r="L204">
        <v>6</v>
      </c>
      <c r="M204">
        <v>3</v>
      </c>
      <c r="O204">
        <v>2</v>
      </c>
      <c r="P204">
        <f ca="1">ROUND(Source!EP197,O204)</f>
        <v>0</v>
      </c>
    </row>
    <row r="205" spans="1:206">
      <c r="A205">
        <v>50</v>
      </c>
      <c r="B205">
        <v>0</v>
      </c>
      <c r="C205">
        <v>0</v>
      </c>
      <c r="D205">
        <v>1</v>
      </c>
      <c r="E205">
        <v>228</v>
      </c>
      <c r="F205">
        <f ca="1">ROUND(Source!AY197,O205)</f>
        <v>823252.97</v>
      </c>
      <c r="G205" t="s">
        <v>364</v>
      </c>
      <c r="H205" t="s">
        <v>365</v>
      </c>
      <c r="K205">
        <v>228</v>
      </c>
      <c r="L205">
        <v>7</v>
      </c>
      <c r="M205">
        <v>3</v>
      </c>
      <c r="O205">
        <v>2</v>
      </c>
      <c r="P205">
        <f ca="1">ROUND(Source!EQ197,O205)</f>
        <v>831518.9</v>
      </c>
    </row>
    <row r="206" spans="1:206">
      <c r="A206">
        <v>50</v>
      </c>
      <c r="B206">
        <v>0</v>
      </c>
      <c r="C206">
        <v>0</v>
      </c>
      <c r="D206">
        <v>1</v>
      </c>
      <c r="E206">
        <v>216</v>
      </c>
      <c r="F206">
        <f ca="1">ROUND(Source!AP197,O206)</f>
        <v>0</v>
      </c>
      <c r="G206" t="s">
        <v>366</v>
      </c>
      <c r="H206" t="s">
        <v>367</v>
      </c>
      <c r="K206">
        <v>216</v>
      </c>
      <c r="L206">
        <v>8</v>
      </c>
      <c r="M206">
        <v>3</v>
      </c>
      <c r="O206">
        <v>2</v>
      </c>
      <c r="P206">
        <f ca="1">ROUND(Source!EH197,O206)</f>
        <v>0</v>
      </c>
    </row>
    <row r="207" spans="1:206">
      <c r="A207">
        <v>50</v>
      </c>
      <c r="B207">
        <v>0</v>
      </c>
      <c r="C207">
        <v>0</v>
      </c>
      <c r="D207">
        <v>1</v>
      </c>
      <c r="E207">
        <v>223</v>
      </c>
      <c r="F207">
        <f ca="1">ROUND(Source!AQ197,O207)</f>
        <v>0</v>
      </c>
      <c r="G207" t="s">
        <v>368</v>
      </c>
      <c r="H207" t="s">
        <v>369</v>
      </c>
      <c r="K207">
        <v>223</v>
      </c>
      <c r="L207">
        <v>9</v>
      </c>
      <c r="M207">
        <v>3</v>
      </c>
      <c r="O207">
        <v>2</v>
      </c>
      <c r="P207">
        <f ca="1">ROUND(Source!EI197,O207)</f>
        <v>0</v>
      </c>
    </row>
    <row r="208" spans="1:206">
      <c r="A208">
        <v>50</v>
      </c>
      <c r="B208">
        <v>0</v>
      </c>
      <c r="C208">
        <v>0</v>
      </c>
      <c r="D208">
        <v>1</v>
      </c>
      <c r="E208">
        <v>229</v>
      </c>
      <c r="F208">
        <f ca="1">ROUND(Source!AZ197,O208)</f>
        <v>0</v>
      </c>
      <c r="G208" t="s">
        <v>370</v>
      </c>
      <c r="H208" t="s">
        <v>371</v>
      </c>
      <c r="K208">
        <v>229</v>
      </c>
      <c r="L208">
        <v>10</v>
      </c>
      <c r="M208">
        <v>3</v>
      </c>
      <c r="O208">
        <v>2</v>
      </c>
      <c r="P208">
        <f ca="1">ROUND(Source!ER197,O208)</f>
        <v>0</v>
      </c>
    </row>
    <row r="209" spans="1:16">
      <c r="A209">
        <v>50</v>
      </c>
      <c r="B209">
        <v>0</v>
      </c>
      <c r="C209">
        <v>0</v>
      </c>
      <c r="D209">
        <v>1</v>
      </c>
      <c r="E209">
        <v>203</v>
      </c>
      <c r="F209">
        <f ca="1">ROUND(Source!Q197,O209)</f>
        <v>916.13</v>
      </c>
      <c r="G209" t="s">
        <v>372</v>
      </c>
      <c r="H209" t="s">
        <v>36</v>
      </c>
      <c r="K209">
        <v>203</v>
      </c>
      <c r="L209">
        <v>11</v>
      </c>
      <c r="M209">
        <v>3</v>
      </c>
      <c r="O209">
        <v>2</v>
      </c>
      <c r="P209">
        <f ca="1">ROUND(Source!DI197,O209)</f>
        <v>7847.58</v>
      </c>
    </row>
    <row r="210" spans="1:16">
      <c r="A210">
        <v>50</v>
      </c>
      <c r="B210">
        <v>0</v>
      </c>
      <c r="C210">
        <v>0</v>
      </c>
      <c r="D210">
        <v>1</v>
      </c>
      <c r="E210">
        <v>231</v>
      </c>
      <c r="F210">
        <f ca="1">ROUND(Source!BB197,O210)</f>
        <v>0</v>
      </c>
      <c r="G210" t="s">
        <v>373</v>
      </c>
      <c r="H210" t="s">
        <v>374</v>
      </c>
      <c r="K210">
        <v>231</v>
      </c>
      <c r="L210">
        <v>12</v>
      </c>
      <c r="M210">
        <v>3</v>
      </c>
      <c r="O210">
        <v>2</v>
      </c>
      <c r="P210">
        <f ca="1">ROUND(Source!ET197,O210)</f>
        <v>0</v>
      </c>
    </row>
    <row r="211" spans="1:16">
      <c r="A211">
        <v>50</v>
      </c>
      <c r="B211">
        <v>0</v>
      </c>
      <c r="C211">
        <v>0</v>
      </c>
      <c r="D211">
        <v>1</v>
      </c>
      <c r="E211">
        <v>204</v>
      </c>
      <c r="F211">
        <f ca="1">ROUND(Source!R197,O211)</f>
        <v>48.1</v>
      </c>
      <c r="G211" t="s">
        <v>375</v>
      </c>
      <c r="H211" t="s">
        <v>376</v>
      </c>
      <c r="K211">
        <v>204</v>
      </c>
      <c r="L211">
        <v>13</v>
      </c>
      <c r="M211">
        <v>3</v>
      </c>
      <c r="O211">
        <v>2</v>
      </c>
      <c r="P211">
        <f ca="1">ROUND(Source!DJ197,O211)</f>
        <v>1616.4</v>
      </c>
    </row>
    <row r="212" spans="1:16">
      <c r="A212">
        <v>50</v>
      </c>
      <c r="B212">
        <v>0</v>
      </c>
      <c r="C212">
        <v>0</v>
      </c>
      <c r="D212">
        <v>1</v>
      </c>
      <c r="E212">
        <v>205</v>
      </c>
      <c r="F212">
        <f ca="1">ROUND(Source!S197,O212)</f>
        <v>4593.24</v>
      </c>
      <c r="G212" t="s">
        <v>377</v>
      </c>
      <c r="H212" t="s">
        <v>378</v>
      </c>
      <c r="K212">
        <v>205</v>
      </c>
      <c r="L212">
        <v>14</v>
      </c>
      <c r="M212">
        <v>3</v>
      </c>
      <c r="O212">
        <v>2</v>
      </c>
      <c r="P212">
        <f ca="1">ROUND(Source!DK197,O212)</f>
        <v>154332.24</v>
      </c>
    </row>
    <row r="213" spans="1:16">
      <c r="A213">
        <v>50</v>
      </c>
      <c r="B213">
        <v>0</v>
      </c>
      <c r="C213">
        <v>0</v>
      </c>
      <c r="D213">
        <v>1</v>
      </c>
      <c r="E213">
        <v>232</v>
      </c>
      <c r="F213">
        <f ca="1">ROUND(Source!BC197,O213)</f>
        <v>0</v>
      </c>
      <c r="G213" t="s">
        <v>379</v>
      </c>
      <c r="H213" t="s">
        <v>380</v>
      </c>
      <c r="K213">
        <v>232</v>
      </c>
      <c r="L213">
        <v>15</v>
      </c>
      <c r="M213">
        <v>3</v>
      </c>
      <c r="O213">
        <v>2</v>
      </c>
      <c r="P213">
        <f ca="1">ROUND(Source!EU197,O213)</f>
        <v>0</v>
      </c>
    </row>
    <row r="214" spans="1:16">
      <c r="A214">
        <v>50</v>
      </c>
      <c r="B214">
        <v>0</v>
      </c>
      <c r="C214">
        <v>0</v>
      </c>
      <c r="D214">
        <v>1</v>
      </c>
      <c r="E214">
        <v>214</v>
      </c>
      <c r="F214">
        <f ca="1">ROUND(Source!AS197,O214)</f>
        <v>718000.97</v>
      </c>
      <c r="G214" t="s">
        <v>381</v>
      </c>
      <c r="H214" t="s">
        <v>382</v>
      </c>
      <c r="K214">
        <v>214</v>
      </c>
      <c r="L214">
        <v>16</v>
      </c>
      <c r="M214">
        <v>3</v>
      </c>
      <c r="O214">
        <v>2</v>
      </c>
      <c r="P214">
        <f ca="1">ROUND(Source!EK197,O214)</f>
        <v>977887.43</v>
      </c>
    </row>
    <row r="215" spans="1:16">
      <c r="A215">
        <v>50</v>
      </c>
      <c r="B215">
        <v>0</v>
      </c>
      <c r="C215">
        <v>0</v>
      </c>
      <c r="D215">
        <v>1</v>
      </c>
      <c r="E215">
        <v>215</v>
      </c>
      <c r="F215">
        <f ca="1">ROUND(Source!AT197,O215)</f>
        <v>113983.47</v>
      </c>
      <c r="G215" t="s">
        <v>383</v>
      </c>
      <c r="H215" t="s">
        <v>384</v>
      </c>
      <c r="K215">
        <v>215</v>
      </c>
      <c r="L215">
        <v>17</v>
      </c>
      <c r="M215">
        <v>3</v>
      </c>
      <c r="O215">
        <v>2</v>
      </c>
      <c r="P215">
        <f ca="1">ROUND(Source!EL197,O215)</f>
        <v>124073.05</v>
      </c>
    </row>
    <row r="216" spans="1:16">
      <c r="A216">
        <v>50</v>
      </c>
      <c r="B216">
        <v>0</v>
      </c>
      <c r="C216">
        <v>0</v>
      </c>
      <c r="D216">
        <v>1</v>
      </c>
      <c r="E216">
        <v>217</v>
      </c>
      <c r="F216">
        <f ca="1">ROUND(Source!AU197,O216)</f>
        <v>3638.71</v>
      </c>
      <c r="G216" t="s">
        <v>385</v>
      </c>
      <c r="H216" t="s">
        <v>386</v>
      </c>
      <c r="K216">
        <v>217</v>
      </c>
      <c r="L216">
        <v>18</v>
      </c>
      <c r="M216">
        <v>3</v>
      </c>
      <c r="O216">
        <v>2</v>
      </c>
      <c r="P216">
        <f ca="1">ROUND(Source!EM197,O216)</f>
        <v>122260.62</v>
      </c>
    </row>
    <row r="217" spans="1:16">
      <c r="A217">
        <v>50</v>
      </c>
      <c r="B217">
        <v>0</v>
      </c>
      <c r="C217">
        <v>0</v>
      </c>
      <c r="D217">
        <v>1</v>
      </c>
      <c r="E217">
        <v>230</v>
      </c>
      <c r="F217">
        <f ca="1">ROUND(Source!BA197,O217)</f>
        <v>0</v>
      </c>
      <c r="G217" t="s">
        <v>387</v>
      </c>
      <c r="H217" t="s">
        <v>388</v>
      </c>
      <c r="K217">
        <v>230</v>
      </c>
      <c r="L217">
        <v>19</v>
      </c>
      <c r="M217">
        <v>3</v>
      </c>
      <c r="O217">
        <v>2</v>
      </c>
      <c r="P217">
        <f ca="1">ROUND(Source!ES197,O217)</f>
        <v>0</v>
      </c>
    </row>
    <row r="218" spans="1:16">
      <c r="A218">
        <v>50</v>
      </c>
      <c r="B218">
        <v>0</v>
      </c>
      <c r="C218">
        <v>0</v>
      </c>
      <c r="D218">
        <v>1</v>
      </c>
      <c r="E218">
        <v>206</v>
      </c>
      <c r="F218">
        <f ca="1">ROUND(Source!T197,O218)</f>
        <v>0</v>
      </c>
      <c r="G218" t="s">
        <v>389</v>
      </c>
      <c r="H218" t="s">
        <v>390</v>
      </c>
      <c r="K218">
        <v>206</v>
      </c>
      <c r="L218">
        <v>20</v>
      </c>
      <c r="M218">
        <v>3</v>
      </c>
      <c r="O218">
        <v>2</v>
      </c>
      <c r="P218">
        <f ca="1">ROUND(Source!DL197,O218)</f>
        <v>0</v>
      </c>
    </row>
    <row r="219" spans="1:16">
      <c r="A219">
        <v>50</v>
      </c>
      <c r="B219">
        <v>0</v>
      </c>
      <c r="C219">
        <v>0</v>
      </c>
      <c r="D219">
        <v>1</v>
      </c>
      <c r="E219">
        <v>207</v>
      </c>
      <c r="F219">
        <f ca="1">Source!U197</f>
        <v>423.88566039999995</v>
      </c>
      <c r="G219" t="s">
        <v>391</v>
      </c>
      <c r="H219" t="s">
        <v>392</v>
      </c>
      <c r="K219">
        <v>207</v>
      </c>
      <c r="L219">
        <v>21</v>
      </c>
      <c r="M219">
        <v>3</v>
      </c>
      <c r="O219">
        <v>-1</v>
      </c>
      <c r="P219">
        <f ca="1">Source!DM197</f>
        <v>423.88566039999995</v>
      </c>
    </row>
    <row r="220" spans="1:16">
      <c r="A220">
        <v>50</v>
      </c>
      <c r="B220">
        <v>0</v>
      </c>
      <c r="C220">
        <v>0</v>
      </c>
      <c r="D220">
        <v>1</v>
      </c>
      <c r="E220">
        <v>208</v>
      </c>
      <c r="F220">
        <f ca="1">Source!V197</f>
        <v>4.5166249999999994</v>
      </c>
      <c r="G220" t="s">
        <v>393</v>
      </c>
      <c r="H220" t="s">
        <v>394</v>
      </c>
      <c r="K220">
        <v>208</v>
      </c>
      <c r="L220">
        <v>22</v>
      </c>
      <c r="M220">
        <v>3</v>
      </c>
      <c r="O220">
        <v>-1</v>
      </c>
      <c r="P220">
        <f ca="1">Source!DN197</f>
        <v>4.5166249999999994</v>
      </c>
    </row>
    <row r="221" spans="1:16">
      <c r="A221">
        <v>50</v>
      </c>
      <c r="B221">
        <v>0</v>
      </c>
      <c r="C221">
        <v>0</v>
      </c>
      <c r="D221">
        <v>1</v>
      </c>
      <c r="E221">
        <v>209</v>
      </c>
      <c r="F221">
        <f ca="1">ROUND(Source!W197,O221)</f>
        <v>0</v>
      </c>
      <c r="G221" t="s">
        <v>395</v>
      </c>
      <c r="H221" t="s">
        <v>396</v>
      </c>
      <c r="K221">
        <v>209</v>
      </c>
      <c r="L221">
        <v>23</v>
      </c>
      <c r="M221">
        <v>3</v>
      </c>
      <c r="O221">
        <v>2</v>
      </c>
      <c r="P221">
        <f ca="1">ROUND(Source!DO197,O221)</f>
        <v>0</v>
      </c>
    </row>
    <row r="222" spans="1:16">
      <c r="A222">
        <v>50</v>
      </c>
      <c r="B222">
        <v>0</v>
      </c>
      <c r="C222">
        <v>0</v>
      </c>
      <c r="D222">
        <v>1</v>
      </c>
      <c r="E222">
        <v>233</v>
      </c>
      <c r="F222">
        <f ca="1">ROUND(Source!BD197,O222)</f>
        <v>0</v>
      </c>
      <c r="G222" t="s">
        <v>397</v>
      </c>
      <c r="H222" t="s">
        <v>398</v>
      </c>
      <c r="K222">
        <v>233</v>
      </c>
      <c r="L222">
        <v>24</v>
      </c>
      <c r="M222">
        <v>3</v>
      </c>
      <c r="O222">
        <v>2</v>
      </c>
      <c r="P222">
        <f ca="1">ROUND(Source!EV197,O222)</f>
        <v>0</v>
      </c>
    </row>
    <row r="223" spans="1:16">
      <c r="A223">
        <v>50</v>
      </c>
      <c r="B223">
        <v>0</v>
      </c>
      <c r="C223">
        <v>0</v>
      </c>
      <c r="D223">
        <v>1</v>
      </c>
      <c r="E223">
        <v>210</v>
      </c>
      <c r="F223">
        <f ca="1">ROUND(Source!X197,O223)</f>
        <v>4170.74</v>
      </c>
      <c r="G223" t="s">
        <v>399</v>
      </c>
      <c r="H223" t="s">
        <v>400</v>
      </c>
      <c r="K223">
        <v>210</v>
      </c>
      <c r="L223">
        <v>25</v>
      </c>
      <c r="M223">
        <v>3</v>
      </c>
      <c r="O223">
        <v>2</v>
      </c>
      <c r="P223">
        <f ca="1">ROUND(Source!DP197,O223)</f>
        <v>140137.06</v>
      </c>
    </row>
    <row r="224" spans="1:16">
      <c r="A224">
        <v>50</v>
      </c>
      <c r="B224">
        <v>0</v>
      </c>
      <c r="C224">
        <v>0</v>
      </c>
      <c r="D224">
        <v>1</v>
      </c>
      <c r="E224">
        <v>211</v>
      </c>
      <c r="F224">
        <f ca="1">ROUND(Source!Y197,O224)</f>
        <v>2690.07</v>
      </c>
      <c r="G224" t="s">
        <v>401</v>
      </c>
      <c r="H224" t="s">
        <v>402</v>
      </c>
      <c r="K224">
        <v>211</v>
      </c>
      <c r="L224">
        <v>26</v>
      </c>
      <c r="M224">
        <v>3</v>
      </c>
      <c r="O224">
        <v>2</v>
      </c>
      <c r="P224">
        <f ca="1">ROUND(Source!DQ197,O224)</f>
        <v>90385.32</v>
      </c>
    </row>
    <row r="225" spans="1:16">
      <c r="A225">
        <v>50</v>
      </c>
      <c r="B225">
        <v>0</v>
      </c>
      <c r="C225">
        <v>0</v>
      </c>
      <c r="D225">
        <v>1</v>
      </c>
      <c r="E225">
        <v>224</v>
      </c>
      <c r="F225">
        <f ca="1">ROUND(Source!AR197,O225)</f>
        <v>835623.15</v>
      </c>
      <c r="G225" t="s">
        <v>403</v>
      </c>
      <c r="H225" t="s">
        <v>404</v>
      </c>
      <c r="K225">
        <v>224</v>
      </c>
      <c r="L225">
        <v>27</v>
      </c>
      <c r="M225">
        <v>3</v>
      </c>
      <c r="O225">
        <v>2</v>
      </c>
      <c r="P225">
        <f ca="1">ROUND(Source!EJ197,O225)</f>
        <v>1224221.1000000001</v>
      </c>
    </row>
    <row r="227" spans="1:16">
      <c r="A227">
        <v>61</v>
      </c>
      <c r="F227">
        <v>5</v>
      </c>
      <c r="G227" t="s">
        <v>405</v>
      </c>
      <c r="H227" t="s">
        <v>406</v>
      </c>
    </row>
    <row r="228" spans="1:16">
      <c r="A228">
        <v>61</v>
      </c>
      <c r="F228">
        <v>20</v>
      </c>
      <c r="G228" t="s">
        <v>407</v>
      </c>
      <c r="H228" t="s">
        <v>406</v>
      </c>
    </row>
    <row r="229" spans="1:16">
      <c r="A229">
        <v>61</v>
      </c>
      <c r="F229">
        <v>0</v>
      </c>
      <c r="G229" t="s">
        <v>408</v>
      </c>
      <c r="H229" t="s">
        <v>406</v>
      </c>
    </row>
    <row r="230" spans="1:16">
      <c r="A230">
        <v>61</v>
      </c>
      <c r="F230">
        <v>2.9</v>
      </c>
      <c r="G230" t="s">
        <v>409</v>
      </c>
      <c r="H230" t="s">
        <v>406</v>
      </c>
    </row>
    <row r="231" spans="1:16">
      <c r="A231">
        <v>61</v>
      </c>
      <c r="F231">
        <v>22</v>
      </c>
      <c r="G231" t="s">
        <v>410</v>
      </c>
      <c r="H231" t="s">
        <v>406</v>
      </c>
    </row>
    <row r="232" spans="1:16">
      <c r="A232">
        <v>61</v>
      </c>
      <c r="F232">
        <v>10.8</v>
      </c>
      <c r="G232" t="s">
        <v>411</v>
      </c>
      <c r="H232" t="s">
        <v>406</v>
      </c>
    </row>
    <row r="233" spans="1:16">
      <c r="A233">
        <v>61</v>
      </c>
      <c r="F233">
        <v>34.799999999999997</v>
      </c>
      <c r="G233" t="s">
        <v>412</v>
      </c>
      <c r="H233" t="s">
        <v>406</v>
      </c>
    </row>
    <row r="234" spans="1:16">
      <c r="A234">
        <v>61</v>
      </c>
      <c r="F234">
        <v>2.73</v>
      </c>
      <c r="G234" t="s">
        <v>413</v>
      </c>
      <c r="H234" t="s">
        <v>406</v>
      </c>
    </row>
    <row r="235" spans="1:16">
      <c r="A235">
        <v>61</v>
      </c>
      <c r="F235">
        <v>0.82</v>
      </c>
      <c r="G235" t="s">
        <v>414</v>
      </c>
      <c r="H235" t="s">
        <v>406</v>
      </c>
    </row>
    <row r="236" spans="1:16">
      <c r="A236">
        <v>61</v>
      </c>
      <c r="F236">
        <v>2.5</v>
      </c>
      <c r="G236" t="s">
        <v>415</v>
      </c>
      <c r="H236" t="s">
        <v>406</v>
      </c>
    </row>
    <row r="237" spans="1:16">
      <c r="A237">
        <v>61</v>
      </c>
      <c r="F237">
        <v>13.6</v>
      </c>
      <c r="G237" t="s">
        <v>416</v>
      </c>
      <c r="H237" t="s">
        <v>406</v>
      </c>
    </row>
    <row r="238" spans="1:16">
      <c r="A238">
        <v>61</v>
      </c>
      <c r="F238">
        <v>0</v>
      </c>
      <c r="G238" t="s">
        <v>417</v>
      </c>
      <c r="H238" t="s">
        <v>406</v>
      </c>
    </row>
    <row r="239" spans="1:16">
      <c r="A239">
        <v>61</v>
      </c>
      <c r="F239">
        <v>12</v>
      </c>
      <c r="G239" t="s">
        <v>418</v>
      </c>
      <c r="H239" t="s">
        <v>406</v>
      </c>
    </row>
    <row r="240" spans="1:16">
      <c r="A240">
        <v>61</v>
      </c>
      <c r="F240">
        <v>0</v>
      </c>
      <c r="G240" t="s">
        <v>419</v>
      </c>
      <c r="H240" t="s">
        <v>406</v>
      </c>
    </row>
    <row r="241" spans="1:15">
      <c r="A241">
        <v>61</v>
      </c>
      <c r="F241">
        <v>0</v>
      </c>
      <c r="G241" t="s">
        <v>420</v>
      </c>
      <c r="H241" t="s">
        <v>406</v>
      </c>
    </row>
    <row r="242" spans="1:15">
      <c r="A242">
        <v>61</v>
      </c>
      <c r="F242">
        <v>2.73</v>
      </c>
      <c r="G242" t="s">
        <v>421</v>
      </c>
      <c r="H242" t="s">
        <v>406</v>
      </c>
    </row>
    <row r="243" spans="1:15">
      <c r="A243">
        <v>61</v>
      </c>
      <c r="F243">
        <v>5.89</v>
      </c>
      <c r="G243" t="s">
        <v>422</v>
      </c>
      <c r="H243" t="s">
        <v>406</v>
      </c>
    </row>
    <row r="244" spans="1:15">
      <c r="A244">
        <v>61</v>
      </c>
      <c r="F244">
        <v>5.42</v>
      </c>
      <c r="G244" t="s">
        <v>423</v>
      </c>
      <c r="H244" t="s">
        <v>406</v>
      </c>
    </row>
    <row r="245" spans="1:15">
      <c r="A245">
        <v>61</v>
      </c>
      <c r="F245">
        <v>13.6</v>
      </c>
      <c r="G245" t="s">
        <v>424</v>
      </c>
      <c r="H245" t="s">
        <v>406</v>
      </c>
    </row>
    <row r="246" spans="1:15">
      <c r="A246">
        <v>61</v>
      </c>
      <c r="F246">
        <v>15.46</v>
      </c>
      <c r="G246" t="s">
        <v>425</v>
      </c>
      <c r="H246" t="s">
        <v>406</v>
      </c>
    </row>
    <row r="247" spans="1:15">
      <c r="A247">
        <v>61</v>
      </c>
      <c r="F247">
        <v>3.86</v>
      </c>
      <c r="G247" t="s">
        <v>426</v>
      </c>
      <c r="H247" t="s">
        <v>427</v>
      </c>
    </row>
    <row r="248" spans="1:15">
      <c r="A248">
        <v>61</v>
      </c>
      <c r="F248">
        <v>3.77</v>
      </c>
      <c r="G248" t="s">
        <v>428</v>
      </c>
      <c r="H248" t="s">
        <v>429</v>
      </c>
    </row>
    <row r="251" spans="1:15">
      <c r="A251">
        <v>70</v>
      </c>
      <c r="B251">
        <v>1</v>
      </c>
      <c r="D251">
        <v>1</v>
      </c>
      <c r="E251" t="s">
        <v>430</v>
      </c>
      <c r="F251" t="s">
        <v>431</v>
      </c>
      <c r="G251">
        <v>1</v>
      </c>
      <c r="H251">
        <v>0</v>
      </c>
      <c r="J251">
        <v>1</v>
      </c>
      <c r="K251">
        <v>0</v>
      </c>
      <c r="N251">
        <v>0</v>
      </c>
      <c r="O251">
        <v>1</v>
      </c>
    </row>
    <row r="252" spans="1:15">
      <c r="A252">
        <v>70</v>
      </c>
      <c r="B252">
        <v>1</v>
      </c>
      <c r="D252">
        <v>2</v>
      </c>
      <c r="E252" t="s">
        <v>432</v>
      </c>
      <c r="F252" t="s">
        <v>433</v>
      </c>
      <c r="G252">
        <v>0</v>
      </c>
      <c r="H252">
        <v>0</v>
      </c>
      <c r="J252">
        <v>1</v>
      </c>
      <c r="K252">
        <v>0</v>
      </c>
      <c r="N252">
        <v>0</v>
      </c>
      <c r="O252">
        <v>0</v>
      </c>
    </row>
    <row r="253" spans="1:15">
      <c r="A253">
        <v>70</v>
      </c>
      <c r="B253">
        <v>1</v>
      </c>
      <c r="D253">
        <v>3</v>
      </c>
      <c r="E253" t="s">
        <v>434</v>
      </c>
      <c r="F253" t="s">
        <v>435</v>
      </c>
      <c r="G253">
        <v>0</v>
      </c>
      <c r="H253">
        <v>0</v>
      </c>
      <c r="J253">
        <v>1</v>
      </c>
      <c r="K253">
        <v>0</v>
      </c>
      <c r="N253">
        <v>0</v>
      </c>
      <c r="O253">
        <v>0</v>
      </c>
    </row>
    <row r="254" spans="1:15">
      <c r="A254">
        <v>70</v>
      </c>
      <c r="B254">
        <v>1</v>
      </c>
      <c r="D254">
        <v>4</v>
      </c>
      <c r="E254" t="s">
        <v>436</v>
      </c>
      <c r="F254" t="s">
        <v>437</v>
      </c>
      <c r="G254">
        <v>0</v>
      </c>
      <c r="H254">
        <v>0</v>
      </c>
      <c r="I254" t="s">
        <v>438</v>
      </c>
      <c r="J254">
        <v>0</v>
      </c>
      <c r="K254">
        <v>0</v>
      </c>
      <c r="N254">
        <v>0</v>
      </c>
      <c r="O254">
        <v>0</v>
      </c>
    </row>
    <row r="255" spans="1:15">
      <c r="A255">
        <v>70</v>
      </c>
      <c r="B255">
        <v>1</v>
      </c>
      <c r="D255">
        <v>5</v>
      </c>
      <c r="E255" t="s">
        <v>439</v>
      </c>
      <c r="F255" t="s">
        <v>440</v>
      </c>
      <c r="G255">
        <v>0</v>
      </c>
      <c r="H255">
        <v>0</v>
      </c>
      <c r="I255" t="s">
        <v>441</v>
      </c>
      <c r="J255">
        <v>0</v>
      </c>
      <c r="K255">
        <v>0</v>
      </c>
      <c r="N255">
        <v>0</v>
      </c>
      <c r="O255">
        <v>0</v>
      </c>
    </row>
    <row r="256" spans="1:15">
      <c r="A256">
        <v>70</v>
      </c>
      <c r="B256">
        <v>1</v>
      </c>
      <c r="D256">
        <v>6</v>
      </c>
      <c r="E256" t="s">
        <v>442</v>
      </c>
      <c r="F256" t="s">
        <v>443</v>
      </c>
      <c r="G256">
        <v>0</v>
      </c>
      <c r="H256">
        <v>0</v>
      </c>
      <c r="I256" t="s">
        <v>444</v>
      </c>
      <c r="J256">
        <v>0</v>
      </c>
      <c r="K256">
        <v>0</v>
      </c>
      <c r="N256">
        <v>0</v>
      </c>
      <c r="O256">
        <v>0</v>
      </c>
    </row>
    <row r="257" spans="1:15">
      <c r="A257">
        <v>70</v>
      </c>
      <c r="B257">
        <v>1</v>
      </c>
      <c r="D257">
        <v>7</v>
      </c>
      <c r="E257" t="s">
        <v>445</v>
      </c>
      <c r="F257" t="s">
        <v>446</v>
      </c>
      <c r="G257">
        <v>1</v>
      </c>
      <c r="H257">
        <v>0</v>
      </c>
      <c r="J257">
        <v>0</v>
      </c>
      <c r="K257">
        <v>0</v>
      </c>
      <c r="N257">
        <v>0</v>
      </c>
      <c r="O257">
        <v>1</v>
      </c>
    </row>
    <row r="258" spans="1:15">
      <c r="A258">
        <v>70</v>
      </c>
      <c r="B258">
        <v>1</v>
      </c>
      <c r="D258">
        <v>8</v>
      </c>
      <c r="E258" t="s">
        <v>447</v>
      </c>
      <c r="F258" t="s">
        <v>448</v>
      </c>
      <c r="G258">
        <v>0</v>
      </c>
      <c r="H258">
        <v>0</v>
      </c>
      <c r="I258" t="s">
        <v>449</v>
      </c>
      <c r="J258">
        <v>0</v>
      </c>
      <c r="K258">
        <v>0</v>
      </c>
      <c r="N258">
        <v>0</v>
      </c>
      <c r="O258">
        <v>0</v>
      </c>
    </row>
    <row r="259" spans="1:15">
      <c r="A259">
        <v>70</v>
      </c>
      <c r="B259">
        <v>1</v>
      </c>
      <c r="D259">
        <v>9</v>
      </c>
      <c r="E259" t="s">
        <v>450</v>
      </c>
      <c r="F259" t="s">
        <v>451</v>
      </c>
      <c r="G259">
        <v>0</v>
      </c>
      <c r="H259">
        <v>0</v>
      </c>
      <c r="I259" t="s">
        <v>452</v>
      </c>
      <c r="J259">
        <v>0</v>
      </c>
      <c r="K259">
        <v>0</v>
      </c>
      <c r="N259">
        <v>0</v>
      </c>
      <c r="O259">
        <v>0</v>
      </c>
    </row>
    <row r="260" spans="1:15">
      <c r="A260">
        <v>70</v>
      </c>
      <c r="B260">
        <v>1</v>
      </c>
      <c r="D260">
        <v>10</v>
      </c>
      <c r="E260" t="s">
        <v>453</v>
      </c>
      <c r="F260" t="s">
        <v>454</v>
      </c>
      <c r="G260">
        <v>0</v>
      </c>
      <c r="H260">
        <v>0</v>
      </c>
      <c r="I260" t="s">
        <v>455</v>
      </c>
      <c r="J260">
        <v>0</v>
      </c>
      <c r="K260">
        <v>0</v>
      </c>
      <c r="N260">
        <v>0</v>
      </c>
      <c r="O260">
        <v>0</v>
      </c>
    </row>
    <row r="261" spans="1:15">
      <c r="A261">
        <v>70</v>
      </c>
      <c r="B261">
        <v>1</v>
      </c>
      <c r="D261">
        <v>11</v>
      </c>
      <c r="E261" t="s">
        <v>456</v>
      </c>
      <c r="F261" t="s">
        <v>457</v>
      </c>
      <c r="G261">
        <v>0</v>
      </c>
      <c r="H261">
        <v>0</v>
      </c>
      <c r="I261" t="s">
        <v>458</v>
      </c>
      <c r="J261">
        <v>0</v>
      </c>
      <c r="K261">
        <v>0</v>
      </c>
      <c r="N261">
        <v>0</v>
      </c>
      <c r="O261">
        <v>0</v>
      </c>
    </row>
    <row r="262" spans="1:15">
      <c r="A262">
        <v>70</v>
      </c>
      <c r="B262">
        <v>1</v>
      </c>
      <c r="D262">
        <v>12</v>
      </c>
      <c r="E262" t="s">
        <v>459</v>
      </c>
      <c r="F262" t="s">
        <v>460</v>
      </c>
      <c r="G262">
        <v>0</v>
      </c>
      <c r="H262">
        <v>0</v>
      </c>
      <c r="J262">
        <v>0</v>
      </c>
      <c r="K262">
        <v>0</v>
      </c>
      <c r="N262">
        <v>0</v>
      </c>
      <c r="O262">
        <v>0</v>
      </c>
    </row>
    <row r="263" spans="1:15">
      <c r="A263">
        <v>70</v>
      </c>
      <c r="B263">
        <v>1</v>
      </c>
      <c r="D263">
        <v>1</v>
      </c>
      <c r="E263" t="s">
        <v>461</v>
      </c>
      <c r="F263" t="s">
        <v>462</v>
      </c>
      <c r="G263">
        <v>0.9</v>
      </c>
      <c r="H263">
        <v>1</v>
      </c>
      <c r="I263" t="s">
        <v>463</v>
      </c>
      <c r="J263">
        <v>0</v>
      </c>
      <c r="K263">
        <v>0</v>
      </c>
      <c r="N263">
        <v>0</v>
      </c>
      <c r="O263">
        <v>0.9</v>
      </c>
    </row>
    <row r="264" spans="1:15">
      <c r="A264">
        <v>70</v>
      </c>
      <c r="B264">
        <v>1</v>
      </c>
      <c r="D264">
        <v>2</v>
      </c>
      <c r="E264" t="s">
        <v>464</v>
      </c>
      <c r="F264" t="s">
        <v>465</v>
      </c>
      <c r="G264">
        <v>0.85</v>
      </c>
      <c r="H264">
        <v>1</v>
      </c>
      <c r="I264" t="s">
        <v>466</v>
      </c>
      <c r="J264">
        <v>0</v>
      </c>
      <c r="K264">
        <v>0</v>
      </c>
      <c r="N264">
        <v>0</v>
      </c>
      <c r="O264">
        <v>0.85</v>
      </c>
    </row>
    <row r="265" spans="1:15">
      <c r="A265">
        <v>70</v>
      </c>
      <c r="B265">
        <v>1</v>
      </c>
      <c r="D265">
        <v>3</v>
      </c>
      <c r="E265" t="s">
        <v>467</v>
      </c>
      <c r="F265" t="s">
        <v>468</v>
      </c>
      <c r="G265">
        <v>1</v>
      </c>
      <c r="H265">
        <v>0.85</v>
      </c>
      <c r="I265" t="s">
        <v>469</v>
      </c>
      <c r="J265">
        <v>0</v>
      </c>
      <c r="K265">
        <v>0</v>
      </c>
      <c r="N265">
        <v>0</v>
      </c>
      <c r="O265">
        <v>1</v>
      </c>
    </row>
    <row r="266" spans="1:15">
      <c r="A266">
        <v>70</v>
      </c>
      <c r="B266">
        <v>1</v>
      </c>
      <c r="D266">
        <v>4</v>
      </c>
      <c r="E266" t="s">
        <v>470</v>
      </c>
      <c r="F266" t="s">
        <v>471</v>
      </c>
      <c r="G266">
        <v>1</v>
      </c>
      <c r="H266">
        <v>0</v>
      </c>
      <c r="J266">
        <v>0</v>
      </c>
      <c r="K266">
        <v>0</v>
      </c>
      <c r="N266">
        <v>0</v>
      </c>
      <c r="O266">
        <v>1</v>
      </c>
    </row>
    <row r="267" spans="1:15">
      <c r="A267">
        <v>70</v>
      </c>
      <c r="B267">
        <v>1</v>
      </c>
      <c r="D267">
        <v>5</v>
      </c>
      <c r="E267" t="s">
        <v>472</v>
      </c>
      <c r="F267" t="s">
        <v>473</v>
      </c>
      <c r="G267">
        <v>1</v>
      </c>
      <c r="H267">
        <v>0.8</v>
      </c>
      <c r="I267" t="s">
        <v>474</v>
      </c>
      <c r="J267">
        <v>0</v>
      </c>
      <c r="K267">
        <v>0</v>
      </c>
      <c r="N267">
        <v>0</v>
      </c>
      <c r="O267">
        <v>1</v>
      </c>
    </row>
    <row r="268" spans="1:15">
      <c r="A268">
        <v>70</v>
      </c>
      <c r="B268">
        <v>1</v>
      </c>
      <c r="D268">
        <v>6</v>
      </c>
      <c r="E268" t="s">
        <v>475</v>
      </c>
      <c r="F268" t="s">
        <v>476</v>
      </c>
      <c r="G268">
        <v>1</v>
      </c>
      <c r="H268">
        <v>0</v>
      </c>
      <c r="J268">
        <v>0</v>
      </c>
      <c r="K268">
        <v>0</v>
      </c>
      <c r="N268">
        <v>0</v>
      </c>
      <c r="O268">
        <v>0.85</v>
      </c>
    </row>
    <row r="269" spans="1:15">
      <c r="A269">
        <v>70</v>
      </c>
      <c r="B269">
        <v>1</v>
      </c>
      <c r="D269">
        <v>7</v>
      </c>
      <c r="E269" t="s">
        <v>477</v>
      </c>
      <c r="F269" t="s">
        <v>478</v>
      </c>
      <c r="G269">
        <v>1</v>
      </c>
      <c r="H269">
        <v>0</v>
      </c>
      <c r="J269">
        <v>0</v>
      </c>
      <c r="K269">
        <v>0</v>
      </c>
      <c r="N269">
        <v>0</v>
      </c>
      <c r="O269">
        <v>0.8</v>
      </c>
    </row>
    <row r="270" spans="1:15">
      <c r="A270">
        <v>70</v>
      </c>
      <c r="B270">
        <v>1</v>
      </c>
      <c r="D270">
        <v>8</v>
      </c>
      <c r="E270" t="s">
        <v>479</v>
      </c>
      <c r="F270" t="s">
        <v>480</v>
      </c>
      <c r="G270">
        <v>0.7</v>
      </c>
      <c r="H270">
        <v>0</v>
      </c>
      <c r="J270">
        <v>0</v>
      </c>
      <c r="K270">
        <v>0</v>
      </c>
      <c r="N270">
        <v>0</v>
      </c>
      <c r="O270">
        <v>0.7</v>
      </c>
    </row>
    <row r="271" spans="1:15">
      <c r="A271">
        <v>70</v>
      </c>
      <c r="B271">
        <v>1</v>
      </c>
      <c r="D271">
        <v>9</v>
      </c>
      <c r="E271" t="s">
        <v>481</v>
      </c>
      <c r="F271" t="s">
        <v>482</v>
      </c>
      <c r="G271">
        <v>0.9</v>
      </c>
      <c r="H271">
        <v>0</v>
      </c>
      <c r="J271">
        <v>0</v>
      </c>
      <c r="K271">
        <v>0</v>
      </c>
      <c r="N271">
        <v>0</v>
      </c>
      <c r="O271">
        <v>0.9</v>
      </c>
    </row>
    <row r="272" spans="1:15">
      <c r="A272">
        <v>70</v>
      </c>
      <c r="B272">
        <v>1</v>
      </c>
      <c r="D272">
        <v>10</v>
      </c>
      <c r="E272" t="s">
        <v>483</v>
      </c>
      <c r="F272" t="s">
        <v>484</v>
      </c>
      <c r="G272">
        <v>0.6</v>
      </c>
      <c r="H272">
        <v>0</v>
      </c>
      <c r="J272">
        <v>0</v>
      </c>
      <c r="K272">
        <v>0</v>
      </c>
      <c r="N272">
        <v>0</v>
      </c>
      <c r="O272">
        <v>0.6</v>
      </c>
    </row>
    <row r="273" spans="1:40">
      <c r="A273">
        <v>70</v>
      </c>
      <c r="B273">
        <v>1</v>
      </c>
      <c r="D273">
        <v>11</v>
      </c>
      <c r="E273" t="s">
        <v>485</v>
      </c>
      <c r="F273" t="s">
        <v>486</v>
      </c>
      <c r="G273">
        <v>1.2</v>
      </c>
      <c r="H273">
        <v>0</v>
      </c>
      <c r="J273">
        <v>0</v>
      </c>
      <c r="K273">
        <v>0</v>
      </c>
      <c r="N273">
        <v>0</v>
      </c>
      <c r="O273">
        <v>1.2</v>
      </c>
    </row>
    <row r="274" spans="1:40">
      <c r="A274">
        <v>70</v>
      </c>
      <c r="B274">
        <v>1</v>
      </c>
      <c r="D274">
        <v>12</v>
      </c>
      <c r="E274" t="s">
        <v>487</v>
      </c>
      <c r="F274" t="s">
        <v>488</v>
      </c>
      <c r="G274">
        <v>0</v>
      </c>
      <c r="H274">
        <v>0</v>
      </c>
      <c r="J274">
        <v>0</v>
      </c>
      <c r="K274">
        <v>0</v>
      </c>
      <c r="N274">
        <v>0</v>
      </c>
      <c r="O274">
        <v>0</v>
      </c>
    </row>
    <row r="275" spans="1:40">
      <c r="A275">
        <v>70</v>
      </c>
      <c r="B275">
        <v>1</v>
      </c>
      <c r="D275">
        <v>13</v>
      </c>
      <c r="E275" t="s">
        <v>489</v>
      </c>
      <c r="F275" t="s">
        <v>490</v>
      </c>
      <c r="G275">
        <v>1</v>
      </c>
      <c r="H275">
        <v>0</v>
      </c>
      <c r="J275">
        <v>0</v>
      </c>
      <c r="K275">
        <v>0</v>
      </c>
      <c r="N275">
        <v>0</v>
      </c>
      <c r="O275">
        <v>1</v>
      </c>
    </row>
    <row r="276" spans="1:40">
      <c r="A276">
        <v>70</v>
      </c>
      <c r="B276">
        <v>1</v>
      </c>
      <c r="D276">
        <v>14</v>
      </c>
      <c r="E276" t="s">
        <v>491</v>
      </c>
      <c r="G276">
        <v>1</v>
      </c>
      <c r="H276">
        <v>0</v>
      </c>
      <c r="J276">
        <v>0</v>
      </c>
      <c r="K276">
        <v>0</v>
      </c>
      <c r="N276">
        <v>0</v>
      </c>
      <c r="O276">
        <v>1</v>
      </c>
    </row>
    <row r="278" spans="1:40">
      <c r="A278">
        <v>-1</v>
      </c>
    </row>
    <row r="280" spans="1:40">
      <c r="A280">
        <v>75</v>
      </c>
      <c r="B280" t="s">
        <v>492</v>
      </c>
      <c r="C280">
        <v>2000</v>
      </c>
      <c r="D280">
        <v>0</v>
      </c>
      <c r="E280">
        <v>1</v>
      </c>
      <c r="G280">
        <v>0</v>
      </c>
      <c r="H280">
        <v>1</v>
      </c>
      <c r="I280">
        <v>0</v>
      </c>
      <c r="J280">
        <v>3</v>
      </c>
      <c r="K280">
        <v>0</v>
      </c>
      <c r="L280">
        <v>0</v>
      </c>
      <c r="M280">
        <v>0</v>
      </c>
      <c r="N280">
        <v>991675999</v>
      </c>
      <c r="O280">
        <v>1</v>
      </c>
    </row>
    <row r="281" spans="1:40">
      <c r="A281">
        <v>75</v>
      </c>
      <c r="B281" t="s">
        <v>493</v>
      </c>
      <c r="C281">
        <v>2021</v>
      </c>
      <c r="D281">
        <v>0</v>
      </c>
      <c r="E281">
        <v>6</v>
      </c>
      <c r="G281">
        <v>0</v>
      </c>
      <c r="H281">
        <v>1</v>
      </c>
      <c r="I281">
        <v>0</v>
      </c>
      <c r="J281">
        <v>3</v>
      </c>
      <c r="K281">
        <v>0</v>
      </c>
      <c r="L281">
        <v>0</v>
      </c>
      <c r="M281">
        <v>1</v>
      </c>
      <c r="N281">
        <v>991676013</v>
      </c>
      <c r="O281">
        <v>2</v>
      </c>
    </row>
    <row r="282" spans="1:40">
      <c r="A282">
        <v>1</v>
      </c>
      <c r="B282" t="s">
        <v>494</v>
      </c>
      <c r="C282" t="s">
        <v>495</v>
      </c>
      <c r="D282">
        <v>2021</v>
      </c>
      <c r="E282">
        <v>6</v>
      </c>
      <c r="F282">
        <v>1</v>
      </c>
      <c r="G282">
        <v>1</v>
      </c>
      <c r="H282">
        <v>0</v>
      </c>
      <c r="I282">
        <v>2</v>
      </c>
      <c r="J282">
        <v>1</v>
      </c>
      <c r="K282">
        <v>1</v>
      </c>
      <c r="L282">
        <v>1</v>
      </c>
      <c r="M282">
        <v>1</v>
      </c>
      <c r="N282">
        <v>1</v>
      </c>
      <c r="O282">
        <v>1</v>
      </c>
      <c r="P282">
        <v>1</v>
      </c>
      <c r="Q282">
        <v>1</v>
      </c>
      <c r="AN282">
        <v>991676014</v>
      </c>
    </row>
    <row r="286" spans="1:40">
      <c r="A286">
        <v>65</v>
      </c>
      <c r="C286">
        <v>1</v>
      </c>
      <c r="D286">
        <v>0</v>
      </c>
      <c r="E286">
        <v>245</v>
      </c>
    </row>
  </sheetData>
  <phoneticPr fontId="0" type="noConversion"/>
  <printOptions gridLines="1"/>
  <pageMargins left="0.75" right="0.75" top="1" bottom="1" header="0.5" footer="0.5"/>
  <pageSetup paperSize="9" firstPageNumber="0" orientation="portrait" horizontalDpi="300" verticalDpi="300" r:id="rId1"/>
  <headerFooter>
    <oddHeader>&amp;C&amp;A</oddHeader>
    <oddFooter>&amp;CPage &amp;P&amp;R&amp;1#&amp;"Calibri"&amp;8&amp;K737373General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C53"/>
  <sheetViews>
    <sheetView zoomScaleNormal="100" workbookViewId="0"/>
  </sheetViews>
  <sheetFormatPr defaultColWidth="9" defaultRowHeight="12.75"/>
  <sheetData>
    <row r="1" spans="1:133">
      <c r="A1">
        <v>0</v>
      </c>
      <c r="B1" t="s">
        <v>73</v>
      </c>
      <c r="D1" t="s">
        <v>496</v>
      </c>
      <c r="F1">
        <v>0</v>
      </c>
      <c r="G1">
        <v>0</v>
      </c>
      <c r="H1">
        <v>0</v>
      </c>
      <c r="I1" t="s">
        <v>75</v>
      </c>
      <c r="K1">
        <v>1</v>
      </c>
      <c r="L1">
        <v>40934</v>
      </c>
      <c r="M1">
        <v>419518318</v>
      </c>
      <c r="N1">
        <v>11</v>
      </c>
      <c r="O1">
        <v>3</v>
      </c>
      <c r="P1">
        <v>0</v>
      </c>
      <c r="Q1">
        <v>0</v>
      </c>
    </row>
    <row r="12" spans="1:133">
      <c r="A12">
        <v>1</v>
      </c>
      <c r="B12">
        <v>51</v>
      </c>
      <c r="C12">
        <v>0</v>
      </c>
      <c r="E12">
        <v>0</v>
      </c>
      <c r="F12" t="s">
        <v>76</v>
      </c>
      <c r="G12" t="s">
        <v>77</v>
      </c>
      <c r="I12">
        <v>0</v>
      </c>
      <c r="K12">
        <v>0</v>
      </c>
      <c r="L12">
        <v>0</v>
      </c>
      <c r="M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V12">
        <v>0</v>
      </c>
      <c r="BB12">
        <v>0</v>
      </c>
      <c r="BH12" t="s">
        <v>78</v>
      </c>
      <c r="BI12" t="s">
        <v>79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6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80</v>
      </c>
      <c r="BZ12" t="s">
        <v>81</v>
      </c>
      <c r="CA12" t="s">
        <v>82</v>
      </c>
      <c r="CB12" t="s">
        <v>82</v>
      </c>
      <c r="CC12" t="s">
        <v>82</v>
      </c>
      <c r="CD12" t="s">
        <v>82</v>
      </c>
      <c r="CE12" t="s">
        <v>83</v>
      </c>
      <c r="CF12">
        <v>0</v>
      </c>
      <c r="CG12">
        <v>0</v>
      </c>
      <c r="CH12">
        <v>8200</v>
      </c>
      <c r="CK12">
        <v>1</v>
      </c>
      <c r="EC12">
        <v>0</v>
      </c>
    </row>
    <row r="14" spans="1:133">
      <c r="A14">
        <v>22</v>
      </c>
      <c r="B14">
        <v>0</v>
      </c>
      <c r="C14">
        <v>0</v>
      </c>
      <c r="D14">
        <v>991675999</v>
      </c>
      <c r="E14">
        <v>991676013</v>
      </c>
      <c r="F14">
        <v>3</v>
      </c>
    </row>
    <row r="16" spans="1:133">
      <c r="A16">
        <v>3</v>
      </c>
      <c r="B16">
        <v>1</v>
      </c>
      <c r="C16" t="s">
        <v>76</v>
      </c>
      <c r="D16" t="s">
        <v>84</v>
      </c>
      <c r="E16">
        <f ca="1">(Source!F184)/1000</f>
        <v>718.00096999999994</v>
      </c>
      <c r="F16">
        <f ca="1">(Source!F185)/1000</f>
        <v>113.98347</v>
      </c>
      <c r="G16">
        <f ca="1">(Source!F176)/1000</f>
        <v>0</v>
      </c>
      <c r="H16">
        <f ca="1">(Source!F186)/1000+(Source!F187)/1000</f>
        <v>3.6387100000000001</v>
      </c>
      <c r="I16">
        <f ca="1">E16+F16+G16+H16</f>
        <v>835.6231499999999</v>
      </c>
      <c r="J16">
        <f ca="1">(Source!F182)/1000</f>
        <v>4.5932399999999998</v>
      </c>
      <c r="T16">
        <f ca="1">(Source!P184)/1000</f>
        <v>977.88742999999999</v>
      </c>
      <c r="U16">
        <f ca="1">(Source!P185)/1000</f>
        <v>124.07305000000001</v>
      </c>
      <c r="V16">
        <f ca="1">(Source!P176)/1000</f>
        <v>0</v>
      </c>
      <c r="W16">
        <f ca="1">(Source!P186)/1000+(Source!P187)/1000</f>
        <v>122.26061999999999</v>
      </c>
      <c r="X16">
        <f ca="1">T16+U16+V16+W16</f>
        <v>1224.2211</v>
      </c>
      <c r="Y16">
        <f ca="1">(Source!P182)/1000</f>
        <v>154.33223999999998</v>
      </c>
      <c r="AI16">
        <v>0</v>
      </c>
      <c r="AJ16">
        <v>-1</v>
      </c>
      <c r="AN16">
        <v>0</v>
      </c>
      <c r="AT16">
        <v>828762.34</v>
      </c>
      <c r="AU16">
        <v>823252.97</v>
      </c>
      <c r="AV16">
        <v>0</v>
      </c>
      <c r="AW16">
        <v>0</v>
      </c>
      <c r="AX16">
        <v>0</v>
      </c>
      <c r="AY16">
        <v>916.13</v>
      </c>
      <c r="AZ16">
        <v>48.1</v>
      </c>
      <c r="BA16">
        <v>4593.24</v>
      </c>
      <c r="BB16">
        <v>718000.97</v>
      </c>
      <c r="BC16">
        <v>113983.47</v>
      </c>
      <c r="BD16">
        <v>3638.71</v>
      </c>
      <c r="BE16">
        <v>0</v>
      </c>
      <c r="BF16">
        <v>423.88566040000001</v>
      </c>
      <c r="BG16">
        <v>4.5166250000000003</v>
      </c>
      <c r="BH16">
        <v>0</v>
      </c>
      <c r="BI16">
        <v>4170.74</v>
      </c>
      <c r="BJ16">
        <v>2690.07</v>
      </c>
      <c r="BK16">
        <v>835623.15</v>
      </c>
      <c r="BR16">
        <v>993698.72</v>
      </c>
      <c r="BS16">
        <v>831518.9</v>
      </c>
      <c r="BT16">
        <v>0</v>
      </c>
      <c r="BU16">
        <v>0</v>
      </c>
      <c r="BV16">
        <v>0</v>
      </c>
      <c r="BW16">
        <v>7847.58</v>
      </c>
      <c r="BX16">
        <v>1616.4</v>
      </c>
      <c r="BY16">
        <v>154332.24</v>
      </c>
      <c r="BZ16">
        <v>977887.43</v>
      </c>
      <c r="CA16">
        <v>124073.05</v>
      </c>
      <c r="CB16">
        <v>122260.62</v>
      </c>
      <c r="CC16">
        <v>0</v>
      </c>
      <c r="CD16">
        <v>423.88566040000001</v>
      </c>
      <c r="CE16">
        <v>4.5166250000000003</v>
      </c>
      <c r="CF16">
        <v>0</v>
      </c>
      <c r="CG16">
        <v>140137.06</v>
      </c>
      <c r="CH16">
        <v>90385.32</v>
      </c>
      <c r="CI16">
        <v>1224221.1000000001</v>
      </c>
    </row>
    <row r="18" spans="1:25">
      <c r="A18">
        <v>51</v>
      </c>
      <c r="E18">
        <f>SUMIF(A16:A17,3,E16:E17)</f>
        <v>718.00096999999994</v>
      </c>
      <c r="F18">
        <f>SUMIF(A16:A17,3,F16:F17)</f>
        <v>113.98347</v>
      </c>
      <c r="G18">
        <f>SUMIF(A16:A17,3,G16:G17)</f>
        <v>0</v>
      </c>
      <c r="H18">
        <f>SUMIF(A16:A17,3,H16:H17)</f>
        <v>3.6387100000000001</v>
      </c>
      <c r="I18">
        <f>SUMIF(A16:A17,3,I16:I17)</f>
        <v>835.6231499999999</v>
      </c>
      <c r="J18">
        <f>SUMIF(A16:A17,3,J16:J17)</f>
        <v>4.5932399999999998</v>
      </c>
      <c r="T18">
        <f>SUMIF(A16:A17,3,T16:T17)</f>
        <v>977.88742999999999</v>
      </c>
      <c r="U18">
        <f>SUMIF(A16:A17,3,U16:U17)</f>
        <v>124.07305000000001</v>
      </c>
      <c r="V18">
        <f>SUMIF(A16:A17,3,V16:V17)</f>
        <v>0</v>
      </c>
      <c r="W18">
        <f>SUMIF(A16:A17,3,W16:W17)</f>
        <v>122.26061999999999</v>
      </c>
      <c r="X18">
        <f>SUMIF(A16:A17,3,X16:X17)</f>
        <v>1224.2211</v>
      </c>
      <c r="Y18">
        <f>SUMIF(A16:A17,3,Y16:Y17)</f>
        <v>154.33223999999998</v>
      </c>
    </row>
    <row r="20" spans="1:25">
      <c r="A20">
        <v>50</v>
      </c>
      <c r="B20">
        <v>0</v>
      </c>
      <c r="C20">
        <v>0</v>
      </c>
      <c r="D20">
        <v>1</v>
      </c>
      <c r="E20">
        <v>201</v>
      </c>
      <c r="F20">
        <v>828762.34</v>
      </c>
      <c r="G20" t="s">
        <v>352</v>
      </c>
      <c r="H20" t="s">
        <v>353</v>
      </c>
      <c r="K20">
        <v>201</v>
      </c>
      <c r="L20">
        <v>1</v>
      </c>
      <c r="M20">
        <v>3</v>
      </c>
      <c r="O20">
        <v>2</v>
      </c>
      <c r="P20">
        <v>993698.72</v>
      </c>
    </row>
    <row r="21" spans="1:25">
      <c r="A21">
        <v>50</v>
      </c>
      <c r="B21">
        <v>0</v>
      </c>
      <c r="C21">
        <v>0</v>
      </c>
      <c r="D21">
        <v>1</v>
      </c>
      <c r="E21">
        <v>202</v>
      </c>
      <c r="F21">
        <v>823252.97</v>
      </c>
      <c r="G21" t="s">
        <v>354</v>
      </c>
      <c r="H21" t="s">
        <v>355</v>
      </c>
      <c r="K21">
        <v>202</v>
      </c>
      <c r="L21">
        <v>2</v>
      </c>
      <c r="M21">
        <v>3</v>
      </c>
      <c r="O21">
        <v>2</v>
      </c>
      <c r="P21">
        <v>831518.9</v>
      </c>
    </row>
    <row r="22" spans="1:25">
      <c r="A22">
        <v>50</v>
      </c>
      <c r="B22">
        <v>0</v>
      </c>
      <c r="C22">
        <v>0</v>
      </c>
      <c r="D22">
        <v>1</v>
      </c>
      <c r="E22">
        <v>222</v>
      </c>
      <c r="F22">
        <v>0</v>
      </c>
      <c r="G22" t="s">
        <v>356</v>
      </c>
      <c r="H22" t="s">
        <v>357</v>
      </c>
      <c r="K22">
        <v>222</v>
      </c>
      <c r="L22">
        <v>3</v>
      </c>
      <c r="M22">
        <v>3</v>
      </c>
      <c r="O22">
        <v>2</v>
      </c>
      <c r="P22">
        <v>0</v>
      </c>
    </row>
    <row r="23" spans="1:25">
      <c r="A23">
        <v>50</v>
      </c>
      <c r="B23">
        <v>0</v>
      </c>
      <c r="C23">
        <v>0</v>
      </c>
      <c r="D23">
        <v>1</v>
      </c>
      <c r="E23">
        <v>225</v>
      </c>
      <c r="F23">
        <v>823252.97</v>
      </c>
      <c r="G23" t="s">
        <v>358</v>
      </c>
      <c r="H23" t="s">
        <v>359</v>
      </c>
      <c r="K23">
        <v>225</v>
      </c>
      <c r="L23">
        <v>4</v>
      </c>
      <c r="M23">
        <v>3</v>
      </c>
      <c r="O23">
        <v>2</v>
      </c>
      <c r="P23">
        <v>831518.9</v>
      </c>
    </row>
    <row r="24" spans="1:25">
      <c r="A24">
        <v>50</v>
      </c>
      <c r="B24">
        <v>0</v>
      </c>
      <c r="C24">
        <v>0</v>
      </c>
      <c r="D24">
        <v>1</v>
      </c>
      <c r="E24">
        <v>226</v>
      </c>
      <c r="F24">
        <v>823252.97</v>
      </c>
      <c r="G24" t="s">
        <v>360</v>
      </c>
      <c r="H24" t="s">
        <v>361</v>
      </c>
      <c r="K24">
        <v>226</v>
      </c>
      <c r="L24">
        <v>5</v>
      </c>
      <c r="M24">
        <v>3</v>
      </c>
      <c r="O24">
        <v>2</v>
      </c>
      <c r="P24">
        <v>831518.9</v>
      </c>
    </row>
    <row r="25" spans="1:25">
      <c r="A25">
        <v>50</v>
      </c>
      <c r="B25">
        <v>0</v>
      </c>
      <c r="C25">
        <v>0</v>
      </c>
      <c r="D25">
        <v>1</v>
      </c>
      <c r="E25">
        <v>227</v>
      </c>
      <c r="F25">
        <v>0</v>
      </c>
      <c r="G25" t="s">
        <v>362</v>
      </c>
      <c r="H25" t="s">
        <v>363</v>
      </c>
      <c r="K25">
        <v>227</v>
      </c>
      <c r="L25">
        <v>6</v>
      </c>
      <c r="M25">
        <v>3</v>
      </c>
      <c r="O25">
        <v>2</v>
      </c>
      <c r="P25">
        <v>0</v>
      </c>
    </row>
    <row r="26" spans="1:25">
      <c r="A26">
        <v>50</v>
      </c>
      <c r="B26">
        <v>0</v>
      </c>
      <c r="C26">
        <v>0</v>
      </c>
      <c r="D26">
        <v>1</v>
      </c>
      <c r="E26">
        <v>228</v>
      </c>
      <c r="F26">
        <v>823252.97</v>
      </c>
      <c r="G26" t="s">
        <v>364</v>
      </c>
      <c r="H26" t="s">
        <v>365</v>
      </c>
      <c r="K26">
        <v>228</v>
      </c>
      <c r="L26">
        <v>7</v>
      </c>
      <c r="M26">
        <v>3</v>
      </c>
      <c r="O26">
        <v>2</v>
      </c>
      <c r="P26">
        <v>831518.9</v>
      </c>
    </row>
    <row r="27" spans="1:25">
      <c r="A27">
        <v>50</v>
      </c>
      <c r="B27">
        <v>0</v>
      </c>
      <c r="C27">
        <v>0</v>
      </c>
      <c r="D27">
        <v>1</v>
      </c>
      <c r="E27">
        <v>216</v>
      </c>
      <c r="F27">
        <v>0</v>
      </c>
      <c r="G27" t="s">
        <v>366</v>
      </c>
      <c r="H27" t="s">
        <v>367</v>
      </c>
      <c r="K27">
        <v>216</v>
      </c>
      <c r="L27">
        <v>8</v>
      </c>
      <c r="M27">
        <v>3</v>
      </c>
      <c r="O27">
        <v>2</v>
      </c>
      <c r="P27">
        <v>0</v>
      </c>
    </row>
    <row r="28" spans="1:25">
      <c r="A28">
        <v>50</v>
      </c>
      <c r="B28">
        <v>0</v>
      </c>
      <c r="C28">
        <v>0</v>
      </c>
      <c r="D28">
        <v>1</v>
      </c>
      <c r="E28">
        <v>223</v>
      </c>
      <c r="F28">
        <v>0</v>
      </c>
      <c r="G28" t="s">
        <v>368</v>
      </c>
      <c r="H28" t="s">
        <v>369</v>
      </c>
      <c r="K28">
        <v>223</v>
      </c>
      <c r="L28">
        <v>9</v>
      </c>
      <c r="M28">
        <v>3</v>
      </c>
      <c r="O28">
        <v>2</v>
      </c>
      <c r="P28">
        <v>0</v>
      </c>
    </row>
    <row r="29" spans="1:25">
      <c r="A29">
        <v>50</v>
      </c>
      <c r="B29">
        <v>0</v>
      </c>
      <c r="C29">
        <v>0</v>
      </c>
      <c r="D29">
        <v>1</v>
      </c>
      <c r="E29">
        <v>229</v>
      </c>
      <c r="F29">
        <v>0</v>
      </c>
      <c r="G29" t="s">
        <v>370</v>
      </c>
      <c r="H29" t="s">
        <v>371</v>
      </c>
      <c r="K29">
        <v>229</v>
      </c>
      <c r="L29">
        <v>10</v>
      </c>
      <c r="M29">
        <v>3</v>
      </c>
      <c r="O29">
        <v>2</v>
      </c>
      <c r="P29">
        <v>0</v>
      </c>
    </row>
    <row r="30" spans="1:25">
      <c r="A30">
        <v>50</v>
      </c>
      <c r="B30">
        <v>0</v>
      </c>
      <c r="C30">
        <v>0</v>
      </c>
      <c r="D30">
        <v>1</v>
      </c>
      <c r="E30">
        <v>203</v>
      </c>
      <c r="F30">
        <v>916.13</v>
      </c>
      <c r="G30" t="s">
        <v>372</v>
      </c>
      <c r="H30" t="s">
        <v>36</v>
      </c>
      <c r="K30">
        <v>203</v>
      </c>
      <c r="L30">
        <v>11</v>
      </c>
      <c r="M30">
        <v>3</v>
      </c>
      <c r="O30">
        <v>2</v>
      </c>
      <c r="P30">
        <v>7847.58</v>
      </c>
    </row>
    <row r="31" spans="1:25">
      <c r="A31">
        <v>50</v>
      </c>
      <c r="B31">
        <v>0</v>
      </c>
      <c r="C31">
        <v>0</v>
      </c>
      <c r="D31">
        <v>1</v>
      </c>
      <c r="E31">
        <v>231</v>
      </c>
      <c r="F31">
        <v>0</v>
      </c>
      <c r="G31" t="s">
        <v>373</v>
      </c>
      <c r="H31" t="s">
        <v>374</v>
      </c>
      <c r="K31">
        <v>231</v>
      </c>
      <c r="L31">
        <v>12</v>
      </c>
      <c r="M31">
        <v>3</v>
      </c>
      <c r="O31">
        <v>2</v>
      </c>
      <c r="P31">
        <v>0</v>
      </c>
    </row>
    <row r="32" spans="1:25">
      <c r="A32">
        <v>50</v>
      </c>
      <c r="B32">
        <v>0</v>
      </c>
      <c r="C32">
        <v>0</v>
      </c>
      <c r="D32">
        <v>1</v>
      </c>
      <c r="E32">
        <v>204</v>
      </c>
      <c r="F32">
        <v>48.1</v>
      </c>
      <c r="G32" t="s">
        <v>375</v>
      </c>
      <c r="H32" t="s">
        <v>376</v>
      </c>
      <c r="K32">
        <v>204</v>
      </c>
      <c r="L32">
        <v>13</v>
      </c>
      <c r="M32">
        <v>3</v>
      </c>
      <c r="O32">
        <v>2</v>
      </c>
      <c r="P32">
        <v>1616.4</v>
      </c>
    </row>
    <row r="33" spans="1:16">
      <c r="A33">
        <v>50</v>
      </c>
      <c r="B33">
        <v>0</v>
      </c>
      <c r="C33">
        <v>0</v>
      </c>
      <c r="D33">
        <v>1</v>
      </c>
      <c r="E33">
        <v>205</v>
      </c>
      <c r="F33">
        <v>4593.24</v>
      </c>
      <c r="G33" t="s">
        <v>377</v>
      </c>
      <c r="H33" t="s">
        <v>378</v>
      </c>
      <c r="K33">
        <v>205</v>
      </c>
      <c r="L33">
        <v>14</v>
      </c>
      <c r="M33">
        <v>3</v>
      </c>
      <c r="O33">
        <v>2</v>
      </c>
      <c r="P33">
        <v>154332.24</v>
      </c>
    </row>
    <row r="34" spans="1:16">
      <c r="A34">
        <v>50</v>
      </c>
      <c r="B34">
        <v>0</v>
      </c>
      <c r="C34">
        <v>0</v>
      </c>
      <c r="D34">
        <v>1</v>
      </c>
      <c r="E34">
        <v>232</v>
      </c>
      <c r="F34">
        <v>0</v>
      </c>
      <c r="G34" t="s">
        <v>379</v>
      </c>
      <c r="H34" t="s">
        <v>380</v>
      </c>
      <c r="K34">
        <v>232</v>
      </c>
      <c r="L34">
        <v>15</v>
      </c>
      <c r="M34">
        <v>3</v>
      </c>
      <c r="O34">
        <v>2</v>
      </c>
      <c r="P34">
        <v>0</v>
      </c>
    </row>
    <row r="35" spans="1:16">
      <c r="A35">
        <v>50</v>
      </c>
      <c r="B35">
        <v>0</v>
      </c>
      <c r="C35">
        <v>0</v>
      </c>
      <c r="D35">
        <v>1</v>
      </c>
      <c r="E35">
        <v>214</v>
      </c>
      <c r="F35">
        <v>718000.97</v>
      </c>
      <c r="G35" t="s">
        <v>381</v>
      </c>
      <c r="H35" t="s">
        <v>382</v>
      </c>
      <c r="K35">
        <v>214</v>
      </c>
      <c r="L35">
        <v>16</v>
      </c>
      <c r="M35">
        <v>3</v>
      </c>
      <c r="O35">
        <v>2</v>
      </c>
      <c r="P35">
        <v>977887.43</v>
      </c>
    </row>
    <row r="36" spans="1:16">
      <c r="A36">
        <v>50</v>
      </c>
      <c r="B36">
        <v>0</v>
      </c>
      <c r="C36">
        <v>0</v>
      </c>
      <c r="D36">
        <v>1</v>
      </c>
      <c r="E36">
        <v>215</v>
      </c>
      <c r="F36">
        <v>113983.47</v>
      </c>
      <c r="G36" t="s">
        <v>383</v>
      </c>
      <c r="H36" t="s">
        <v>384</v>
      </c>
      <c r="K36">
        <v>215</v>
      </c>
      <c r="L36">
        <v>17</v>
      </c>
      <c r="M36">
        <v>3</v>
      </c>
      <c r="O36">
        <v>2</v>
      </c>
      <c r="P36">
        <v>124073.05</v>
      </c>
    </row>
    <row r="37" spans="1:16">
      <c r="A37">
        <v>50</v>
      </c>
      <c r="B37">
        <v>0</v>
      </c>
      <c r="C37">
        <v>0</v>
      </c>
      <c r="D37">
        <v>1</v>
      </c>
      <c r="E37">
        <v>217</v>
      </c>
      <c r="F37">
        <v>3638.71</v>
      </c>
      <c r="G37" t="s">
        <v>385</v>
      </c>
      <c r="H37" t="s">
        <v>386</v>
      </c>
      <c r="K37">
        <v>217</v>
      </c>
      <c r="L37">
        <v>18</v>
      </c>
      <c r="M37">
        <v>3</v>
      </c>
      <c r="O37">
        <v>2</v>
      </c>
      <c r="P37">
        <v>122260.62</v>
      </c>
    </row>
    <row r="38" spans="1:16">
      <c r="A38">
        <v>50</v>
      </c>
      <c r="B38">
        <v>0</v>
      </c>
      <c r="C38">
        <v>0</v>
      </c>
      <c r="D38">
        <v>1</v>
      </c>
      <c r="E38">
        <v>230</v>
      </c>
      <c r="F38">
        <v>0</v>
      </c>
      <c r="G38" t="s">
        <v>387</v>
      </c>
      <c r="H38" t="s">
        <v>388</v>
      </c>
      <c r="K38">
        <v>230</v>
      </c>
      <c r="L38">
        <v>19</v>
      </c>
      <c r="M38">
        <v>3</v>
      </c>
      <c r="O38">
        <v>2</v>
      </c>
      <c r="P38">
        <v>0</v>
      </c>
    </row>
    <row r="39" spans="1:16">
      <c r="A39">
        <v>50</v>
      </c>
      <c r="B39">
        <v>0</v>
      </c>
      <c r="C39">
        <v>0</v>
      </c>
      <c r="D39">
        <v>1</v>
      </c>
      <c r="E39">
        <v>206</v>
      </c>
      <c r="F39">
        <v>0</v>
      </c>
      <c r="G39" t="s">
        <v>389</v>
      </c>
      <c r="H39" t="s">
        <v>390</v>
      </c>
      <c r="K39">
        <v>206</v>
      </c>
      <c r="L39">
        <v>20</v>
      </c>
      <c r="M39">
        <v>3</v>
      </c>
      <c r="O39">
        <v>2</v>
      </c>
      <c r="P39">
        <v>0</v>
      </c>
    </row>
    <row r="40" spans="1:16">
      <c r="A40">
        <v>50</v>
      </c>
      <c r="B40">
        <v>0</v>
      </c>
      <c r="C40">
        <v>0</v>
      </c>
      <c r="D40">
        <v>1</v>
      </c>
      <c r="E40">
        <v>207</v>
      </c>
      <c r="F40">
        <v>423.88566040000001</v>
      </c>
      <c r="G40" t="s">
        <v>391</v>
      </c>
      <c r="H40" t="s">
        <v>392</v>
      </c>
      <c r="K40">
        <v>207</v>
      </c>
      <c r="L40">
        <v>21</v>
      </c>
      <c r="M40">
        <v>3</v>
      </c>
      <c r="O40">
        <v>-1</v>
      </c>
      <c r="P40">
        <v>423.88566040000001</v>
      </c>
    </row>
    <row r="41" spans="1:16">
      <c r="A41">
        <v>50</v>
      </c>
      <c r="B41">
        <v>0</v>
      </c>
      <c r="C41">
        <v>0</v>
      </c>
      <c r="D41">
        <v>1</v>
      </c>
      <c r="E41">
        <v>208</v>
      </c>
      <c r="F41">
        <v>4.5166250000000003</v>
      </c>
      <c r="G41" t="s">
        <v>393</v>
      </c>
      <c r="H41" t="s">
        <v>394</v>
      </c>
      <c r="K41">
        <v>208</v>
      </c>
      <c r="L41">
        <v>22</v>
      </c>
      <c r="M41">
        <v>3</v>
      </c>
      <c r="O41">
        <v>-1</v>
      </c>
      <c r="P41">
        <v>4.5166250000000003</v>
      </c>
    </row>
    <row r="42" spans="1:16">
      <c r="A42">
        <v>50</v>
      </c>
      <c r="B42">
        <v>0</v>
      </c>
      <c r="C42">
        <v>0</v>
      </c>
      <c r="D42">
        <v>1</v>
      </c>
      <c r="E42">
        <v>209</v>
      </c>
      <c r="F42">
        <v>0</v>
      </c>
      <c r="G42" t="s">
        <v>395</v>
      </c>
      <c r="H42" t="s">
        <v>396</v>
      </c>
      <c r="K42">
        <v>209</v>
      </c>
      <c r="L42">
        <v>23</v>
      </c>
      <c r="M42">
        <v>3</v>
      </c>
      <c r="O42">
        <v>2</v>
      </c>
      <c r="P42">
        <v>0</v>
      </c>
    </row>
    <row r="43" spans="1:16">
      <c r="A43">
        <v>50</v>
      </c>
      <c r="B43">
        <v>0</v>
      </c>
      <c r="C43">
        <v>0</v>
      </c>
      <c r="D43">
        <v>1</v>
      </c>
      <c r="E43">
        <v>233</v>
      </c>
      <c r="F43">
        <v>0</v>
      </c>
      <c r="G43" t="s">
        <v>397</v>
      </c>
      <c r="H43" t="s">
        <v>398</v>
      </c>
      <c r="K43">
        <v>233</v>
      </c>
      <c r="L43">
        <v>24</v>
      </c>
      <c r="M43">
        <v>3</v>
      </c>
      <c r="O43">
        <v>2</v>
      </c>
      <c r="P43">
        <v>0</v>
      </c>
    </row>
    <row r="44" spans="1:16">
      <c r="A44">
        <v>50</v>
      </c>
      <c r="B44">
        <v>0</v>
      </c>
      <c r="C44">
        <v>0</v>
      </c>
      <c r="D44">
        <v>1</v>
      </c>
      <c r="E44">
        <v>210</v>
      </c>
      <c r="F44">
        <v>4170.74</v>
      </c>
      <c r="G44" t="s">
        <v>399</v>
      </c>
      <c r="H44" t="s">
        <v>400</v>
      </c>
      <c r="K44">
        <v>210</v>
      </c>
      <c r="L44">
        <v>25</v>
      </c>
      <c r="M44">
        <v>3</v>
      </c>
      <c r="O44">
        <v>2</v>
      </c>
      <c r="P44">
        <v>140137.06</v>
      </c>
    </row>
    <row r="45" spans="1:16">
      <c r="A45">
        <v>50</v>
      </c>
      <c r="B45">
        <v>0</v>
      </c>
      <c r="C45">
        <v>0</v>
      </c>
      <c r="D45">
        <v>1</v>
      </c>
      <c r="E45">
        <v>211</v>
      </c>
      <c r="F45">
        <v>2690.07</v>
      </c>
      <c r="G45" t="s">
        <v>401</v>
      </c>
      <c r="H45" t="s">
        <v>402</v>
      </c>
      <c r="K45">
        <v>211</v>
      </c>
      <c r="L45">
        <v>26</v>
      </c>
      <c r="M45">
        <v>3</v>
      </c>
      <c r="O45">
        <v>2</v>
      </c>
      <c r="P45">
        <v>90385.32</v>
      </c>
    </row>
    <row r="46" spans="1:16">
      <c r="A46">
        <v>50</v>
      </c>
      <c r="B46">
        <v>0</v>
      </c>
      <c r="C46">
        <v>0</v>
      </c>
      <c r="D46">
        <v>1</v>
      </c>
      <c r="E46">
        <v>224</v>
      </c>
      <c r="F46">
        <v>835623.15</v>
      </c>
      <c r="G46" t="s">
        <v>403</v>
      </c>
      <c r="H46" t="s">
        <v>404</v>
      </c>
      <c r="K46">
        <v>224</v>
      </c>
      <c r="L46">
        <v>27</v>
      </c>
      <c r="M46">
        <v>3</v>
      </c>
      <c r="O46">
        <v>2</v>
      </c>
      <c r="P46">
        <v>1224221.1000000001</v>
      </c>
    </row>
    <row r="48" spans="1:16">
      <c r="A48">
        <v>-1</v>
      </c>
    </row>
    <row r="51" spans="1:40">
      <c r="A51">
        <v>75</v>
      </c>
      <c r="B51" t="s">
        <v>492</v>
      </c>
      <c r="C51">
        <v>2000</v>
      </c>
      <c r="D51">
        <v>0</v>
      </c>
      <c r="E51">
        <v>1</v>
      </c>
      <c r="G51">
        <v>0</v>
      </c>
      <c r="H51">
        <v>1</v>
      </c>
      <c r="I51">
        <v>0</v>
      </c>
      <c r="J51">
        <v>3</v>
      </c>
      <c r="K51">
        <v>0</v>
      </c>
      <c r="L51">
        <v>0</v>
      </c>
      <c r="M51">
        <v>0</v>
      </c>
      <c r="N51">
        <v>991675999</v>
      </c>
      <c r="O51">
        <v>1</v>
      </c>
    </row>
    <row r="52" spans="1:40">
      <c r="A52">
        <v>75</v>
      </c>
      <c r="B52" t="s">
        <v>493</v>
      </c>
      <c r="C52">
        <v>2021</v>
      </c>
      <c r="D52">
        <v>0</v>
      </c>
      <c r="E52">
        <v>6</v>
      </c>
      <c r="G52">
        <v>0</v>
      </c>
      <c r="H52">
        <v>1</v>
      </c>
      <c r="I52">
        <v>0</v>
      </c>
      <c r="J52">
        <v>3</v>
      </c>
      <c r="K52">
        <v>0</v>
      </c>
      <c r="L52">
        <v>0</v>
      </c>
      <c r="M52">
        <v>1</v>
      </c>
      <c r="N52">
        <v>991676013</v>
      </c>
      <c r="O52">
        <v>2</v>
      </c>
    </row>
    <row r="53" spans="1:40">
      <c r="A53">
        <v>1</v>
      </c>
      <c r="B53" t="s">
        <v>494</v>
      </c>
      <c r="C53" t="s">
        <v>495</v>
      </c>
      <c r="D53">
        <v>2021</v>
      </c>
      <c r="E53">
        <v>6</v>
      </c>
      <c r="F53">
        <v>1</v>
      </c>
      <c r="G53">
        <v>1</v>
      </c>
      <c r="H53">
        <v>0</v>
      </c>
      <c r="I53">
        <v>2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AN53">
        <v>991676014</v>
      </c>
    </row>
  </sheetData>
  <phoneticPr fontId="0" type="noConversion"/>
  <printOptions gridLines="1"/>
  <pageMargins left="0.75" right="0.75" top="1" bottom="1" header="0.5" footer="0.5"/>
  <pageSetup paperSize="9" firstPageNumber="0" orientation="portrait" horizontalDpi="300" verticalDpi="300" r:id="rId1"/>
  <headerFooter>
    <oddHeader>&amp;C&amp;A</oddHeader>
    <oddFooter>&amp;CPage &amp;P&amp;R&amp;1#&amp;"Calibri"&amp;8&amp;K737373General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C570"/>
  <sheetViews>
    <sheetView zoomScaleNormal="100" workbookViewId="0"/>
  </sheetViews>
  <sheetFormatPr defaultColWidth="9" defaultRowHeight="12.75"/>
  <sheetData>
    <row r="1" spans="1:107">
      <c r="A1">
        <f ca="1">ROW(Source!A24)</f>
        <v>24</v>
      </c>
      <c r="B1">
        <v>991675999</v>
      </c>
      <c r="C1">
        <v>991676072</v>
      </c>
      <c r="D1">
        <v>37776094</v>
      </c>
      <c r="E1">
        <v>1</v>
      </c>
      <c r="F1">
        <v>1</v>
      </c>
      <c r="G1">
        <v>1</v>
      </c>
      <c r="H1">
        <v>1</v>
      </c>
      <c r="I1" t="s">
        <v>497</v>
      </c>
      <c r="K1" t="s">
        <v>498</v>
      </c>
      <c r="L1">
        <v>1369</v>
      </c>
      <c r="N1">
        <v>1013</v>
      </c>
      <c r="O1" t="s">
        <v>499</v>
      </c>
      <c r="P1" t="s">
        <v>499</v>
      </c>
      <c r="Q1">
        <v>1</v>
      </c>
      <c r="W1">
        <v>0</v>
      </c>
      <c r="X1">
        <v>1415306217</v>
      </c>
      <c r="Y1">
        <v>76.38</v>
      </c>
      <c r="AA1">
        <v>0</v>
      </c>
      <c r="AB1">
        <v>0</v>
      </c>
      <c r="AC1">
        <v>0</v>
      </c>
      <c r="AD1">
        <v>8.31</v>
      </c>
      <c r="AE1">
        <v>0</v>
      </c>
      <c r="AF1">
        <v>0</v>
      </c>
      <c r="AG1">
        <v>0</v>
      </c>
      <c r="AH1">
        <v>8.31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76.38</v>
      </c>
      <c r="AV1">
        <v>1</v>
      </c>
      <c r="AW1">
        <v>2</v>
      </c>
      <c r="AX1">
        <v>991676073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 ca="1">Y1*Source!I24</f>
        <v>30.552</v>
      </c>
      <c r="CY1">
        <f>AD1</f>
        <v>8.31</v>
      </c>
      <c r="CZ1">
        <f>AH1</f>
        <v>8.31</v>
      </c>
      <c r="DA1">
        <f>AL1</f>
        <v>1</v>
      </c>
      <c r="DB1">
        <f t="shared" ref="DB1:DB12" si="0">ROUND(ROUND(AT1*CZ1,2),6)</f>
        <v>634.72</v>
      </c>
      <c r="DC1">
        <f t="shared" ref="DC1:DC12" si="1">ROUND(ROUND(AT1*AG1,2),6)</f>
        <v>0</v>
      </c>
    </row>
    <row r="2" spans="1:107">
      <c r="A2">
        <f ca="1">ROW(Source!A24)</f>
        <v>24</v>
      </c>
      <c r="B2">
        <v>991675999</v>
      </c>
      <c r="C2">
        <v>991676072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92</v>
      </c>
      <c r="K2" t="s">
        <v>500</v>
      </c>
      <c r="L2">
        <v>608254</v>
      </c>
      <c r="N2">
        <v>1013</v>
      </c>
      <c r="O2" t="s">
        <v>501</v>
      </c>
      <c r="P2" t="s">
        <v>501</v>
      </c>
      <c r="Q2">
        <v>1</v>
      </c>
      <c r="W2">
        <v>0</v>
      </c>
      <c r="X2">
        <v>-185737400</v>
      </c>
      <c r="Y2">
        <v>0.26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0.26</v>
      </c>
      <c r="AV2">
        <v>2</v>
      </c>
      <c r="AW2">
        <v>2</v>
      </c>
      <c r="AX2">
        <v>991676074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 ca="1">Y2*Source!I24</f>
        <v>0.10400000000000001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>
      <c r="A3">
        <f ca="1">ROW(Source!A24)</f>
        <v>24</v>
      </c>
      <c r="B3">
        <v>991675999</v>
      </c>
      <c r="C3">
        <v>991676072</v>
      </c>
      <c r="D3">
        <v>338036985</v>
      </c>
      <c r="E3">
        <v>1</v>
      </c>
      <c r="F3">
        <v>1</v>
      </c>
      <c r="G3">
        <v>1</v>
      </c>
      <c r="H3">
        <v>2</v>
      </c>
      <c r="I3" t="s">
        <v>502</v>
      </c>
      <c r="J3" t="s">
        <v>503</v>
      </c>
      <c r="K3" t="s">
        <v>504</v>
      </c>
      <c r="L3">
        <v>1368</v>
      </c>
      <c r="N3">
        <v>91022270</v>
      </c>
      <c r="O3" t="s">
        <v>505</v>
      </c>
      <c r="P3" t="s">
        <v>505</v>
      </c>
      <c r="Q3">
        <v>1</v>
      </c>
      <c r="W3">
        <v>0</v>
      </c>
      <c r="X3">
        <v>344519037</v>
      </c>
      <c r="Y3">
        <v>0.26</v>
      </c>
      <c r="AA3">
        <v>0</v>
      </c>
      <c r="AB3">
        <v>31.26</v>
      </c>
      <c r="AC3">
        <v>13.5</v>
      </c>
      <c r="AD3">
        <v>0</v>
      </c>
      <c r="AE3">
        <v>0</v>
      </c>
      <c r="AF3">
        <v>31.26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0.26</v>
      </c>
      <c r="AV3">
        <v>0</v>
      </c>
      <c r="AW3">
        <v>2</v>
      </c>
      <c r="AX3">
        <v>991676075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 ca="1">Y3*Source!I24</f>
        <v>0.10400000000000001</v>
      </c>
      <c r="CY3">
        <f>AB3</f>
        <v>31.26</v>
      </c>
      <c r="CZ3">
        <f>AF3</f>
        <v>31.26</v>
      </c>
      <c r="DA3">
        <f>AJ3</f>
        <v>1</v>
      </c>
      <c r="DB3">
        <f t="shared" si="0"/>
        <v>8.1300000000000008</v>
      </c>
      <c r="DC3">
        <f t="shared" si="1"/>
        <v>3.51</v>
      </c>
    </row>
    <row r="4" spans="1:107">
      <c r="A4">
        <f ca="1">ROW(Source!A24)</f>
        <v>24</v>
      </c>
      <c r="B4">
        <v>991675999</v>
      </c>
      <c r="C4">
        <v>991676072</v>
      </c>
      <c r="D4">
        <v>338037088</v>
      </c>
      <c r="E4">
        <v>1</v>
      </c>
      <c r="F4">
        <v>1</v>
      </c>
      <c r="G4">
        <v>1</v>
      </c>
      <c r="H4">
        <v>2</v>
      </c>
      <c r="I4" t="s">
        <v>506</v>
      </c>
      <c r="J4" t="s">
        <v>507</v>
      </c>
      <c r="K4" t="s">
        <v>508</v>
      </c>
      <c r="L4">
        <v>1368</v>
      </c>
      <c r="N4">
        <v>91022270</v>
      </c>
      <c r="O4" t="s">
        <v>505</v>
      </c>
      <c r="P4" t="s">
        <v>505</v>
      </c>
      <c r="Q4">
        <v>1</v>
      </c>
      <c r="W4">
        <v>0</v>
      </c>
      <c r="X4">
        <v>1514068676</v>
      </c>
      <c r="Y4">
        <v>6.5</v>
      </c>
      <c r="AA4">
        <v>0</v>
      </c>
      <c r="AB4">
        <v>1.2</v>
      </c>
      <c r="AC4">
        <v>0</v>
      </c>
      <c r="AD4">
        <v>0</v>
      </c>
      <c r="AE4">
        <v>0</v>
      </c>
      <c r="AF4">
        <v>1.2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6.5</v>
      </c>
      <c r="AV4">
        <v>0</v>
      </c>
      <c r="AW4">
        <v>2</v>
      </c>
      <c r="AX4">
        <v>991676076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 ca="1">Y4*Source!I24</f>
        <v>2.6</v>
      </c>
      <c r="CY4">
        <f>AB4</f>
        <v>1.2</v>
      </c>
      <c r="CZ4">
        <f>AF4</f>
        <v>1.2</v>
      </c>
      <c r="DA4">
        <f>AJ4</f>
        <v>1</v>
      </c>
      <c r="DB4">
        <f t="shared" si="0"/>
        <v>7.8</v>
      </c>
      <c r="DC4">
        <f t="shared" si="1"/>
        <v>0</v>
      </c>
    </row>
    <row r="5" spans="1:107">
      <c r="A5">
        <f ca="1">ROW(Source!A24)</f>
        <v>24</v>
      </c>
      <c r="B5">
        <v>991675999</v>
      </c>
      <c r="C5">
        <v>991676072</v>
      </c>
      <c r="D5">
        <v>337971757</v>
      </c>
      <c r="E5">
        <v>1</v>
      </c>
      <c r="F5">
        <v>1</v>
      </c>
      <c r="G5">
        <v>1</v>
      </c>
      <c r="H5">
        <v>3</v>
      </c>
      <c r="I5" t="s">
        <v>509</v>
      </c>
      <c r="J5" t="s">
        <v>510</v>
      </c>
      <c r="K5" t="s">
        <v>511</v>
      </c>
      <c r="L5">
        <v>1339</v>
      </c>
      <c r="N5">
        <v>1007</v>
      </c>
      <c r="O5" t="s">
        <v>512</v>
      </c>
      <c r="P5" t="s">
        <v>512</v>
      </c>
      <c r="Q5">
        <v>1</v>
      </c>
      <c r="W5">
        <v>0</v>
      </c>
      <c r="X5">
        <v>-756465305</v>
      </c>
      <c r="Y5">
        <v>5.4</v>
      </c>
      <c r="AA5">
        <v>6.23</v>
      </c>
      <c r="AB5">
        <v>0</v>
      </c>
      <c r="AC5">
        <v>0</v>
      </c>
      <c r="AD5">
        <v>0</v>
      </c>
      <c r="AE5">
        <v>6.23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5.4</v>
      </c>
      <c r="AV5">
        <v>0</v>
      </c>
      <c r="AW5">
        <v>2</v>
      </c>
      <c r="AX5">
        <v>991676077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 ca="1">Y5*Source!I24</f>
        <v>2.16</v>
      </c>
      <c r="CY5">
        <f>AA5</f>
        <v>6.23</v>
      </c>
      <c r="CZ5">
        <f>AE5</f>
        <v>6.23</v>
      </c>
      <c r="DA5">
        <f>AI5</f>
        <v>1</v>
      </c>
      <c r="DB5">
        <f t="shared" si="0"/>
        <v>33.64</v>
      </c>
      <c r="DC5">
        <f t="shared" si="1"/>
        <v>0</v>
      </c>
    </row>
    <row r="6" spans="1:107">
      <c r="A6">
        <f ca="1">ROW(Source!A24)</f>
        <v>24</v>
      </c>
      <c r="B6">
        <v>991675999</v>
      </c>
      <c r="C6">
        <v>991676072</v>
      </c>
      <c r="D6">
        <v>337971746</v>
      </c>
      <c r="E6">
        <v>1</v>
      </c>
      <c r="F6">
        <v>1</v>
      </c>
      <c r="G6">
        <v>1</v>
      </c>
      <c r="H6">
        <v>3</v>
      </c>
      <c r="I6" t="s">
        <v>513</v>
      </c>
      <c r="J6" t="s">
        <v>514</v>
      </c>
      <c r="K6" t="s">
        <v>515</v>
      </c>
      <c r="L6">
        <v>1339</v>
      </c>
      <c r="N6">
        <v>1007</v>
      </c>
      <c r="O6" t="s">
        <v>512</v>
      </c>
      <c r="P6" t="s">
        <v>512</v>
      </c>
      <c r="Q6">
        <v>1</v>
      </c>
      <c r="W6">
        <v>0</v>
      </c>
      <c r="X6">
        <v>-203673795</v>
      </c>
      <c r="Y6">
        <v>0.85</v>
      </c>
      <c r="AA6">
        <v>38.49</v>
      </c>
      <c r="AB6">
        <v>0</v>
      </c>
      <c r="AC6">
        <v>0</v>
      </c>
      <c r="AD6">
        <v>0</v>
      </c>
      <c r="AE6">
        <v>38.49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0.85</v>
      </c>
      <c r="AV6">
        <v>0</v>
      </c>
      <c r="AW6">
        <v>2</v>
      </c>
      <c r="AX6">
        <v>991676078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 ca="1">Y6*Source!I24</f>
        <v>0.34</v>
      </c>
      <c r="CY6">
        <f>AA6</f>
        <v>38.49</v>
      </c>
      <c r="CZ6">
        <f>AE6</f>
        <v>38.49</v>
      </c>
      <c r="DA6">
        <f>AI6</f>
        <v>1</v>
      </c>
      <c r="DB6">
        <f t="shared" si="0"/>
        <v>32.72</v>
      </c>
      <c r="DC6">
        <f t="shared" si="1"/>
        <v>0</v>
      </c>
    </row>
    <row r="7" spans="1:107">
      <c r="A7">
        <f ca="1">ROW(Source!A25)</f>
        <v>25</v>
      </c>
      <c r="B7">
        <v>991676013</v>
      </c>
      <c r="C7">
        <v>991676072</v>
      </c>
      <c r="D7">
        <v>37776094</v>
      </c>
      <c r="E7">
        <v>1</v>
      </c>
      <c r="F7">
        <v>1</v>
      </c>
      <c r="G7">
        <v>1</v>
      </c>
      <c r="H7">
        <v>1</v>
      </c>
      <c r="I7" t="s">
        <v>497</v>
      </c>
      <c r="K7" t="s">
        <v>498</v>
      </c>
      <c r="L7">
        <v>1369</v>
      </c>
      <c r="N7">
        <v>1013</v>
      </c>
      <c r="O7" t="s">
        <v>499</v>
      </c>
      <c r="P7" t="s">
        <v>499</v>
      </c>
      <c r="Q7">
        <v>1</v>
      </c>
      <c r="W7">
        <v>0</v>
      </c>
      <c r="X7">
        <v>1415306217</v>
      </c>
      <c r="Y7">
        <v>76.38</v>
      </c>
      <c r="AA7">
        <v>0</v>
      </c>
      <c r="AB7">
        <v>0</v>
      </c>
      <c r="AC7">
        <v>0</v>
      </c>
      <c r="AD7">
        <v>8.31</v>
      </c>
      <c r="AE7">
        <v>0</v>
      </c>
      <c r="AF7">
        <v>0</v>
      </c>
      <c r="AG7">
        <v>0</v>
      </c>
      <c r="AH7">
        <v>8.31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76.38</v>
      </c>
      <c r="AV7">
        <v>1</v>
      </c>
      <c r="AW7">
        <v>2</v>
      </c>
      <c r="AX7">
        <v>991676073</v>
      </c>
      <c r="AY7">
        <v>1</v>
      </c>
      <c r="AZ7">
        <v>0</v>
      </c>
      <c r="BA7">
        <v>8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 ca="1">Y7*Source!I25</f>
        <v>30.552</v>
      </c>
      <c r="CY7">
        <f>AD7</f>
        <v>8.31</v>
      </c>
      <c r="CZ7">
        <f>AH7</f>
        <v>8.31</v>
      </c>
      <c r="DA7">
        <f>AL7</f>
        <v>1</v>
      </c>
      <c r="DB7">
        <f t="shared" si="0"/>
        <v>634.72</v>
      </c>
      <c r="DC7">
        <f t="shared" si="1"/>
        <v>0</v>
      </c>
    </row>
    <row r="8" spans="1:107">
      <c r="A8">
        <f ca="1">ROW(Source!A25)</f>
        <v>25</v>
      </c>
      <c r="B8">
        <v>991676013</v>
      </c>
      <c r="C8">
        <v>991676072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92</v>
      </c>
      <c r="K8" t="s">
        <v>500</v>
      </c>
      <c r="L8">
        <v>608254</v>
      </c>
      <c r="N8">
        <v>1013</v>
      </c>
      <c r="O8" t="s">
        <v>501</v>
      </c>
      <c r="P8" t="s">
        <v>501</v>
      </c>
      <c r="Q8">
        <v>1</v>
      </c>
      <c r="W8">
        <v>0</v>
      </c>
      <c r="X8">
        <v>-185737400</v>
      </c>
      <c r="Y8">
        <v>0.26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0.26</v>
      </c>
      <c r="AV8">
        <v>2</v>
      </c>
      <c r="AW8">
        <v>2</v>
      </c>
      <c r="AX8">
        <v>991676074</v>
      </c>
      <c r="AY8">
        <v>1</v>
      </c>
      <c r="AZ8">
        <v>0</v>
      </c>
      <c r="BA8">
        <v>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 ca="1">Y8*Source!I25</f>
        <v>0.10400000000000001</v>
      </c>
      <c r="CY8">
        <f>AD8</f>
        <v>0</v>
      </c>
      <c r="CZ8">
        <f>AH8</f>
        <v>0</v>
      </c>
      <c r="DA8">
        <f>AL8</f>
        <v>1</v>
      </c>
      <c r="DB8">
        <f t="shared" si="0"/>
        <v>0</v>
      </c>
      <c r="DC8">
        <f t="shared" si="1"/>
        <v>0</v>
      </c>
    </row>
    <row r="9" spans="1:107">
      <c r="A9">
        <f ca="1">ROW(Source!A25)</f>
        <v>25</v>
      </c>
      <c r="B9">
        <v>991676013</v>
      </c>
      <c r="C9">
        <v>991676072</v>
      </c>
      <c r="D9">
        <v>338036985</v>
      </c>
      <c r="E9">
        <v>1</v>
      </c>
      <c r="F9">
        <v>1</v>
      </c>
      <c r="G9">
        <v>1</v>
      </c>
      <c r="H9">
        <v>2</v>
      </c>
      <c r="I9" t="s">
        <v>502</v>
      </c>
      <c r="J9" t="s">
        <v>503</v>
      </c>
      <c r="K9" t="s">
        <v>504</v>
      </c>
      <c r="L9">
        <v>1368</v>
      </c>
      <c r="N9">
        <v>91022270</v>
      </c>
      <c r="O9" t="s">
        <v>505</v>
      </c>
      <c r="P9" t="s">
        <v>505</v>
      </c>
      <c r="Q9">
        <v>1</v>
      </c>
      <c r="W9">
        <v>0</v>
      </c>
      <c r="X9">
        <v>344519037</v>
      </c>
      <c r="Y9">
        <v>0.26</v>
      </c>
      <c r="AA9">
        <v>0</v>
      </c>
      <c r="AB9">
        <v>466.71</v>
      </c>
      <c r="AC9">
        <v>453.6</v>
      </c>
      <c r="AD9">
        <v>0</v>
      </c>
      <c r="AE9">
        <v>0</v>
      </c>
      <c r="AF9">
        <v>31.26</v>
      </c>
      <c r="AG9">
        <v>13.5</v>
      </c>
      <c r="AH9">
        <v>0</v>
      </c>
      <c r="AI9">
        <v>1</v>
      </c>
      <c r="AJ9">
        <v>14.93</v>
      </c>
      <c r="AK9">
        <v>33.6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0.26</v>
      </c>
      <c r="AV9">
        <v>0</v>
      </c>
      <c r="AW9">
        <v>2</v>
      </c>
      <c r="AX9">
        <v>991676075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 ca="1">Y9*Source!I25</f>
        <v>0.10400000000000001</v>
      </c>
      <c r="CY9">
        <f>AB9</f>
        <v>466.71</v>
      </c>
      <c r="CZ9">
        <f>AF9</f>
        <v>31.26</v>
      </c>
      <c r="DA9">
        <f>AJ9</f>
        <v>14.93</v>
      </c>
      <c r="DB9">
        <f t="shared" si="0"/>
        <v>8.1300000000000008</v>
      </c>
      <c r="DC9">
        <f t="shared" si="1"/>
        <v>3.51</v>
      </c>
    </row>
    <row r="10" spans="1:107">
      <c r="A10">
        <f ca="1">ROW(Source!A25)</f>
        <v>25</v>
      </c>
      <c r="B10">
        <v>991676013</v>
      </c>
      <c r="C10">
        <v>991676072</v>
      </c>
      <c r="D10">
        <v>338037088</v>
      </c>
      <c r="E10">
        <v>1</v>
      </c>
      <c r="F10">
        <v>1</v>
      </c>
      <c r="G10">
        <v>1</v>
      </c>
      <c r="H10">
        <v>2</v>
      </c>
      <c r="I10" t="s">
        <v>506</v>
      </c>
      <c r="J10" t="s">
        <v>507</v>
      </c>
      <c r="K10" t="s">
        <v>508</v>
      </c>
      <c r="L10">
        <v>1368</v>
      </c>
      <c r="N10">
        <v>91022270</v>
      </c>
      <c r="O10" t="s">
        <v>505</v>
      </c>
      <c r="P10" t="s">
        <v>505</v>
      </c>
      <c r="Q10">
        <v>1</v>
      </c>
      <c r="W10">
        <v>0</v>
      </c>
      <c r="X10">
        <v>1514068676</v>
      </c>
      <c r="Y10">
        <v>6.5</v>
      </c>
      <c r="AA10">
        <v>0</v>
      </c>
      <c r="AB10">
        <v>8.5399999999999991</v>
      </c>
      <c r="AC10">
        <v>0</v>
      </c>
      <c r="AD10">
        <v>0</v>
      </c>
      <c r="AE10">
        <v>0</v>
      </c>
      <c r="AF10">
        <v>1.2</v>
      </c>
      <c r="AG10">
        <v>0</v>
      </c>
      <c r="AH10">
        <v>0</v>
      </c>
      <c r="AI10">
        <v>1</v>
      </c>
      <c r="AJ10">
        <v>7.12</v>
      </c>
      <c r="AK10">
        <v>33.6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6.5</v>
      </c>
      <c r="AV10">
        <v>0</v>
      </c>
      <c r="AW10">
        <v>2</v>
      </c>
      <c r="AX10">
        <v>991676076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 ca="1">Y10*Source!I25</f>
        <v>2.6</v>
      </c>
      <c r="CY10">
        <f>AB10</f>
        <v>8.5399999999999991</v>
      </c>
      <c r="CZ10">
        <f>AF10</f>
        <v>1.2</v>
      </c>
      <c r="DA10">
        <f>AJ10</f>
        <v>7.12</v>
      </c>
      <c r="DB10">
        <f t="shared" si="0"/>
        <v>7.8</v>
      </c>
      <c r="DC10">
        <f t="shared" si="1"/>
        <v>0</v>
      </c>
    </row>
    <row r="11" spans="1:107">
      <c r="A11">
        <f ca="1">ROW(Source!A25)</f>
        <v>25</v>
      </c>
      <c r="B11">
        <v>991676013</v>
      </c>
      <c r="C11">
        <v>991676072</v>
      </c>
      <c r="D11">
        <v>337971757</v>
      </c>
      <c r="E11">
        <v>1</v>
      </c>
      <c r="F11">
        <v>1</v>
      </c>
      <c r="G11">
        <v>1</v>
      </c>
      <c r="H11">
        <v>3</v>
      </c>
      <c r="I11" t="s">
        <v>509</v>
      </c>
      <c r="J11" t="s">
        <v>510</v>
      </c>
      <c r="K11" t="s">
        <v>511</v>
      </c>
      <c r="L11">
        <v>1339</v>
      </c>
      <c r="N11">
        <v>1007</v>
      </c>
      <c r="O11" t="s">
        <v>512</v>
      </c>
      <c r="P11" t="s">
        <v>512</v>
      </c>
      <c r="Q11">
        <v>1</v>
      </c>
      <c r="W11">
        <v>0</v>
      </c>
      <c r="X11">
        <v>-756465305</v>
      </c>
      <c r="Y11">
        <v>5.4</v>
      </c>
      <c r="AA11">
        <v>75.069999999999993</v>
      </c>
      <c r="AB11">
        <v>0</v>
      </c>
      <c r="AC11">
        <v>0</v>
      </c>
      <c r="AD11">
        <v>0</v>
      </c>
      <c r="AE11">
        <v>6.23</v>
      </c>
      <c r="AF11">
        <v>0</v>
      </c>
      <c r="AG11">
        <v>0</v>
      </c>
      <c r="AH11">
        <v>0</v>
      </c>
      <c r="AI11">
        <v>12.05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5.4</v>
      </c>
      <c r="AV11">
        <v>0</v>
      </c>
      <c r="AW11">
        <v>2</v>
      </c>
      <c r="AX11">
        <v>991676077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 ca="1">Y11*Source!I25</f>
        <v>2.16</v>
      </c>
      <c r="CY11">
        <f>AA11</f>
        <v>75.069999999999993</v>
      </c>
      <c r="CZ11">
        <f>AE11</f>
        <v>6.23</v>
      </c>
      <c r="DA11">
        <f>AI11</f>
        <v>12.05</v>
      </c>
      <c r="DB11">
        <f t="shared" si="0"/>
        <v>33.64</v>
      </c>
      <c r="DC11">
        <f t="shared" si="1"/>
        <v>0</v>
      </c>
    </row>
    <row r="12" spans="1:107">
      <c r="A12">
        <f ca="1">ROW(Source!A25)</f>
        <v>25</v>
      </c>
      <c r="B12">
        <v>991676013</v>
      </c>
      <c r="C12">
        <v>991676072</v>
      </c>
      <c r="D12">
        <v>337971746</v>
      </c>
      <c r="E12">
        <v>1</v>
      </c>
      <c r="F12">
        <v>1</v>
      </c>
      <c r="G12">
        <v>1</v>
      </c>
      <c r="H12">
        <v>3</v>
      </c>
      <c r="I12" t="s">
        <v>513</v>
      </c>
      <c r="J12" t="s">
        <v>514</v>
      </c>
      <c r="K12" t="s">
        <v>515</v>
      </c>
      <c r="L12">
        <v>1339</v>
      </c>
      <c r="N12">
        <v>1007</v>
      </c>
      <c r="O12" t="s">
        <v>512</v>
      </c>
      <c r="P12" t="s">
        <v>512</v>
      </c>
      <c r="Q12">
        <v>1</v>
      </c>
      <c r="W12">
        <v>0</v>
      </c>
      <c r="X12">
        <v>-203673795</v>
      </c>
      <c r="Y12">
        <v>0.85</v>
      </c>
      <c r="AA12">
        <v>410.69</v>
      </c>
      <c r="AB12">
        <v>0</v>
      </c>
      <c r="AC12">
        <v>0</v>
      </c>
      <c r="AD12">
        <v>0</v>
      </c>
      <c r="AE12">
        <v>38.49</v>
      </c>
      <c r="AF12">
        <v>0</v>
      </c>
      <c r="AG12">
        <v>0</v>
      </c>
      <c r="AH12">
        <v>0</v>
      </c>
      <c r="AI12">
        <v>10.67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0.85</v>
      </c>
      <c r="AV12">
        <v>0</v>
      </c>
      <c r="AW12">
        <v>2</v>
      </c>
      <c r="AX12">
        <v>991676078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 ca="1">Y12*Source!I25</f>
        <v>0.34</v>
      </c>
      <c r="CY12">
        <f>AA12</f>
        <v>410.69</v>
      </c>
      <c r="CZ12">
        <f>AE12</f>
        <v>38.49</v>
      </c>
      <c r="DA12">
        <f>AI12</f>
        <v>10.67</v>
      </c>
      <c r="DB12">
        <f t="shared" si="0"/>
        <v>32.72</v>
      </c>
      <c r="DC12">
        <f t="shared" si="1"/>
        <v>0</v>
      </c>
    </row>
    <row r="13" spans="1:107">
      <c r="A13">
        <f ca="1">ROW(Source!A26)</f>
        <v>26</v>
      </c>
      <c r="B13">
        <v>991675999</v>
      </c>
      <c r="C13">
        <v>991676085</v>
      </c>
      <c r="D13">
        <v>37778912</v>
      </c>
      <c r="E13">
        <v>1</v>
      </c>
      <c r="F13">
        <v>1</v>
      </c>
      <c r="G13">
        <v>1</v>
      </c>
      <c r="H13">
        <v>1</v>
      </c>
      <c r="I13" t="s">
        <v>516</v>
      </c>
      <c r="K13" t="s">
        <v>517</v>
      </c>
      <c r="L13">
        <v>1369</v>
      </c>
      <c r="N13">
        <v>1013</v>
      </c>
      <c r="O13" t="s">
        <v>499</v>
      </c>
      <c r="P13" t="s">
        <v>499</v>
      </c>
      <c r="Q13">
        <v>1</v>
      </c>
      <c r="W13">
        <v>0</v>
      </c>
      <c r="X13">
        <v>355262106</v>
      </c>
      <c r="Y13">
        <v>88.078500000000005</v>
      </c>
      <c r="AA13">
        <v>0</v>
      </c>
      <c r="AB13">
        <v>0</v>
      </c>
      <c r="AC13">
        <v>0</v>
      </c>
      <c r="AD13">
        <v>9.18</v>
      </c>
      <c r="AE13">
        <v>0</v>
      </c>
      <c r="AF13">
        <v>0</v>
      </c>
      <c r="AG13">
        <v>0</v>
      </c>
      <c r="AH13">
        <v>9.18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76.59</v>
      </c>
      <c r="AU13" t="s">
        <v>98</v>
      </c>
      <c r="AV13">
        <v>1</v>
      </c>
      <c r="AW13">
        <v>2</v>
      </c>
      <c r="AX13">
        <v>991676086</v>
      </c>
      <c r="AY13">
        <v>1</v>
      </c>
      <c r="AZ13">
        <v>0</v>
      </c>
      <c r="BA13">
        <v>15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 ca="1">Y13*Source!I26</f>
        <v>35.231400000000001</v>
      </c>
      <c r="CY13">
        <f>AD13</f>
        <v>9.18</v>
      </c>
      <c r="CZ13">
        <f>AH13</f>
        <v>9.18</v>
      </c>
      <c r="DA13">
        <f>AL13</f>
        <v>1</v>
      </c>
      <c r="DB13">
        <f>ROUND((ROUND(AT13*CZ13,2)*1.15),6)</f>
        <v>808.56500000000005</v>
      </c>
      <c r="DC13">
        <f>ROUND((ROUND(AT13*AG13,2)*1.15),6)</f>
        <v>0</v>
      </c>
    </row>
    <row r="14" spans="1:107">
      <c r="A14">
        <f ca="1">ROW(Source!A26)</f>
        <v>26</v>
      </c>
      <c r="B14">
        <v>991675999</v>
      </c>
      <c r="C14">
        <v>991676085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92</v>
      </c>
      <c r="K14" t="s">
        <v>500</v>
      </c>
      <c r="L14">
        <v>608254</v>
      </c>
      <c r="N14">
        <v>1013</v>
      </c>
      <c r="O14" t="s">
        <v>501</v>
      </c>
      <c r="P14" t="s">
        <v>501</v>
      </c>
      <c r="Q14">
        <v>1</v>
      </c>
      <c r="W14">
        <v>0</v>
      </c>
      <c r="X14">
        <v>-185737400</v>
      </c>
      <c r="Y14">
        <v>0.61250000000000004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0.49</v>
      </c>
      <c r="AU14" t="s">
        <v>97</v>
      </c>
      <c r="AV14">
        <v>2</v>
      </c>
      <c r="AW14">
        <v>2</v>
      </c>
      <c r="AX14">
        <v>991676087</v>
      </c>
      <c r="AY14">
        <v>1</v>
      </c>
      <c r="AZ14">
        <v>0</v>
      </c>
      <c r="BA14">
        <v>16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 ca="1">Y14*Source!I26</f>
        <v>0.24500000000000002</v>
      </c>
      <c r="CY14">
        <f>AD14</f>
        <v>0</v>
      </c>
      <c r="CZ14">
        <f>AH14</f>
        <v>0</v>
      </c>
      <c r="DA14">
        <f>AL14</f>
        <v>1</v>
      </c>
      <c r="DB14">
        <f>ROUND((ROUND(AT14*CZ14,2)*1.25),6)</f>
        <v>0</v>
      </c>
      <c r="DC14">
        <f>ROUND((ROUND(AT14*AG14,2)*1.25),6)</f>
        <v>0</v>
      </c>
    </row>
    <row r="15" spans="1:107">
      <c r="A15">
        <f ca="1">ROW(Source!A26)</f>
        <v>26</v>
      </c>
      <c r="B15">
        <v>991675999</v>
      </c>
      <c r="C15">
        <v>991676085</v>
      </c>
      <c r="D15">
        <v>338036697</v>
      </c>
      <c r="E15">
        <v>1</v>
      </c>
      <c r="F15">
        <v>1</v>
      </c>
      <c r="G15">
        <v>1</v>
      </c>
      <c r="H15">
        <v>2</v>
      </c>
      <c r="I15" t="s">
        <v>518</v>
      </c>
      <c r="J15" t="s">
        <v>519</v>
      </c>
      <c r="K15" t="s">
        <v>520</v>
      </c>
      <c r="L15">
        <v>1368</v>
      </c>
      <c r="N15">
        <v>91022270</v>
      </c>
      <c r="O15" t="s">
        <v>505</v>
      </c>
      <c r="P15" t="s">
        <v>505</v>
      </c>
      <c r="Q15">
        <v>1</v>
      </c>
      <c r="W15">
        <v>0</v>
      </c>
      <c r="X15">
        <v>-438066613</v>
      </c>
      <c r="Y15">
        <v>0.47499999999999998</v>
      </c>
      <c r="AA15">
        <v>0</v>
      </c>
      <c r="AB15">
        <v>86.4</v>
      </c>
      <c r="AC15">
        <v>13.5</v>
      </c>
      <c r="AD15">
        <v>0</v>
      </c>
      <c r="AE15">
        <v>0</v>
      </c>
      <c r="AF15">
        <v>86.4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0.38</v>
      </c>
      <c r="AU15" t="s">
        <v>97</v>
      </c>
      <c r="AV15">
        <v>0</v>
      </c>
      <c r="AW15">
        <v>2</v>
      </c>
      <c r="AX15">
        <v>991676088</v>
      </c>
      <c r="AY15">
        <v>1</v>
      </c>
      <c r="AZ15">
        <v>0</v>
      </c>
      <c r="BA15">
        <v>17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 ca="1">Y15*Source!I26</f>
        <v>0.19</v>
      </c>
      <c r="CY15">
        <f>AB15</f>
        <v>86.4</v>
      </c>
      <c r="CZ15">
        <f>AF15</f>
        <v>86.4</v>
      </c>
      <c r="DA15">
        <f>AJ15</f>
        <v>1</v>
      </c>
      <c r="DB15">
        <f>ROUND((ROUND(AT15*CZ15,2)*1.25),6)</f>
        <v>41.037500000000001</v>
      </c>
      <c r="DC15">
        <f>ROUND((ROUND(AT15*AG15,2)*1.25),6)</f>
        <v>6.4124999999999996</v>
      </c>
    </row>
    <row r="16" spans="1:107">
      <c r="A16">
        <f ca="1">ROW(Source!A26)</f>
        <v>26</v>
      </c>
      <c r="B16">
        <v>991675999</v>
      </c>
      <c r="C16">
        <v>991676085</v>
      </c>
      <c r="D16">
        <v>338036808</v>
      </c>
      <c r="E16">
        <v>1</v>
      </c>
      <c r="F16">
        <v>1</v>
      </c>
      <c r="G16">
        <v>1</v>
      </c>
      <c r="H16">
        <v>2</v>
      </c>
      <c r="I16" t="s">
        <v>521</v>
      </c>
      <c r="J16" t="s">
        <v>522</v>
      </c>
      <c r="K16" t="s">
        <v>523</v>
      </c>
      <c r="L16">
        <v>1368</v>
      </c>
      <c r="N16">
        <v>91022270</v>
      </c>
      <c r="O16" t="s">
        <v>505</v>
      </c>
      <c r="P16" t="s">
        <v>505</v>
      </c>
      <c r="Q16">
        <v>1</v>
      </c>
      <c r="W16">
        <v>0</v>
      </c>
      <c r="X16">
        <v>1106923569</v>
      </c>
      <c r="Y16">
        <v>0.13750000000000001</v>
      </c>
      <c r="AA16">
        <v>0</v>
      </c>
      <c r="AB16">
        <v>112</v>
      </c>
      <c r="AC16">
        <v>13.5</v>
      </c>
      <c r="AD16">
        <v>0</v>
      </c>
      <c r="AE16">
        <v>0</v>
      </c>
      <c r="AF16">
        <v>112</v>
      </c>
      <c r="AG16">
        <v>13.5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0.11</v>
      </c>
      <c r="AU16" t="s">
        <v>97</v>
      </c>
      <c r="AV16">
        <v>0</v>
      </c>
      <c r="AW16">
        <v>2</v>
      </c>
      <c r="AX16">
        <v>991676089</v>
      </c>
      <c r="AY16">
        <v>1</v>
      </c>
      <c r="AZ16">
        <v>0</v>
      </c>
      <c r="BA16">
        <v>18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 ca="1">Y16*Source!I26</f>
        <v>5.5000000000000007E-2</v>
      </c>
      <c r="CY16">
        <f>AB16</f>
        <v>112</v>
      </c>
      <c r="CZ16">
        <f>AF16</f>
        <v>112</v>
      </c>
      <c r="DA16">
        <f>AJ16</f>
        <v>1</v>
      </c>
      <c r="DB16">
        <f>ROUND((ROUND(AT16*CZ16,2)*1.25),6)</f>
        <v>15.4</v>
      </c>
      <c r="DC16">
        <f>ROUND((ROUND(AT16*AG16,2)*1.25),6)</f>
        <v>1.8625</v>
      </c>
    </row>
    <row r="17" spans="1:107">
      <c r="A17">
        <f ca="1">ROW(Source!A26)</f>
        <v>26</v>
      </c>
      <c r="B17">
        <v>991675999</v>
      </c>
      <c r="C17">
        <v>991676085</v>
      </c>
      <c r="D17">
        <v>338037088</v>
      </c>
      <c r="E17">
        <v>1</v>
      </c>
      <c r="F17">
        <v>1</v>
      </c>
      <c r="G17">
        <v>1</v>
      </c>
      <c r="H17">
        <v>2</v>
      </c>
      <c r="I17" t="s">
        <v>506</v>
      </c>
      <c r="J17" t="s">
        <v>507</v>
      </c>
      <c r="K17" t="s">
        <v>508</v>
      </c>
      <c r="L17">
        <v>1368</v>
      </c>
      <c r="N17">
        <v>91022270</v>
      </c>
      <c r="O17" t="s">
        <v>505</v>
      </c>
      <c r="P17" t="s">
        <v>505</v>
      </c>
      <c r="Q17">
        <v>1</v>
      </c>
      <c r="W17">
        <v>0</v>
      </c>
      <c r="X17">
        <v>1514068676</v>
      </c>
      <c r="Y17">
        <v>7.3250000000000002</v>
      </c>
      <c r="AA17">
        <v>0</v>
      </c>
      <c r="AB17">
        <v>1.2</v>
      </c>
      <c r="AC17">
        <v>0</v>
      </c>
      <c r="AD17">
        <v>0</v>
      </c>
      <c r="AE17">
        <v>0</v>
      </c>
      <c r="AF17">
        <v>1.2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5.86</v>
      </c>
      <c r="AU17" t="s">
        <v>97</v>
      </c>
      <c r="AV17">
        <v>0</v>
      </c>
      <c r="AW17">
        <v>2</v>
      </c>
      <c r="AX17">
        <v>991676090</v>
      </c>
      <c r="AY17">
        <v>1</v>
      </c>
      <c r="AZ17">
        <v>0</v>
      </c>
      <c r="BA17">
        <v>19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 ca="1">Y17*Source!I26</f>
        <v>2.93</v>
      </c>
      <c r="CY17">
        <f>AB17</f>
        <v>1.2</v>
      </c>
      <c r="CZ17">
        <f>AF17</f>
        <v>1.2</v>
      </c>
      <c r="DA17">
        <f>AJ17</f>
        <v>1</v>
      </c>
      <c r="DB17">
        <f>ROUND((ROUND(AT17*CZ17,2)*1.25),6)</f>
        <v>8.7874999999999996</v>
      </c>
      <c r="DC17">
        <f>ROUND((ROUND(AT17*AG17,2)*1.25),6)</f>
        <v>0</v>
      </c>
    </row>
    <row r="18" spans="1:107">
      <c r="A18">
        <f ca="1">ROW(Source!A26)</f>
        <v>26</v>
      </c>
      <c r="B18">
        <v>991675999</v>
      </c>
      <c r="C18">
        <v>991676085</v>
      </c>
      <c r="D18">
        <v>338039342</v>
      </c>
      <c r="E18">
        <v>1</v>
      </c>
      <c r="F18">
        <v>1</v>
      </c>
      <c r="G18">
        <v>1</v>
      </c>
      <c r="H18">
        <v>2</v>
      </c>
      <c r="I18" t="s">
        <v>524</v>
      </c>
      <c r="J18" t="s">
        <v>525</v>
      </c>
      <c r="K18" t="s">
        <v>526</v>
      </c>
      <c r="L18">
        <v>1368</v>
      </c>
      <c r="N18">
        <v>91022270</v>
      </c>
      <c r="O18" t="s">
        <v>505</v>
      </c>
      <c r="P18" t="s">
        <v>505</v>
      </c>
      <c r="Q18">
        <v>1</v>
      </c>
      <c r="W18">
        <v>0</v>
      </c>
      <c r="X18">
        <v>1230759911</v>
      </c>
      <c r="Y18">
        <v>2.1124999999999998</v>
      </c>
      <c r="AA18">
        <v>0</v>
      </c>
      <c r="AB18">
        <v>87.17</v>
      </c>
      <c r="AC18">
        <v>11.6</v>
      </c>
      <c r="AD18">
        <v>0</v>
      </c>
      <c r="AE18">
        <v>0</v>
      </c>
      <c r="AF18">
        <v>87.17</v>
      </c>
      <c r="AG18">
        <v>11.6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1.69</v>
      </c>
      <c r="AU18" t="s">
        <v>97</v>
      </c>
      <c r="AV18">
        <v>0</v>
      </c>
      <c r="AW18">
        <v>2</v>
      </c>
      <c r="AX18">
        <v>991676091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 ca="1">Y18*Source!I26</f>
        <v>0.84499999999999997</v>
      </c>
      <c r="CY18">
        <f>AB18</f>
        <v>87.17</v>
      </c>
      <c r="CZ18">
        <f>AF18</f>
        <v>87.17</v>
      </c>
      <c r="DA18">
        <f>AJ18</f>
        <v>1</v>
      </c>
      <c r="DB18">
        <f>ROUND((ROUND(AT18*CZ18,2)*1.25),6)</f>
        <v>184.15</v>
      </c>
      <c r="DC18">
        <f>ROUND((ROUND(AT18*AG18,2)*1.25),6)</f>
        <v>24.5</v>
      </c>
    </row>
    <row r="19" spans="1:107">
      <c r="A19">
        <f ca="1">ROW(Source!A26)</f>
        <v>26</v>
      </c>
      <c r="B19">
        <v>991675999</v>
      </c>
      <c r="C19">
        <v>991676085</v>
      </c>
      <c r="D19">
        <v>337971747</v>
      </c>
      <c r="E19">
        <v>1</v>
      </c>
      <c r="F19">
        <v>1</v>
      </c>
      <c r="G19">
        <v>1</v>
      </c>
      <c r="H19">
        <v>3</v>
      </c>
      <c r="I19" t="s">
        <v>527</v>
      </c>
      <c r="J19" t="s">
        <v>528</v>
      </c>
      <c r="K19" t="s">
        <v>529</v>
      </c>
      <c r="L19">
        <v>1348</v>
      </c>
      <c r="N19">
        <v>39568864</v>
      </c>
      <c r="O19" t="s">
        <v>530</v>
      </c>
      <c r="P19" t="s">
        <v>530</v>
      </c>
      <c r="Q19">
        <v>1000</v>
      </c>
      <c r="W19">
        <v>0</v>
      </c>
      <c r="X19">
        <v>1987285981</v>
      </c>
      <c r="Y19">
        <v>2.2799999999999999E-3</v>
      </c>
      <c r="AA19">
        <v>32830.01</v>
      </c>
      <c r="AB19">
        <v>0</v>
      </c>
      <c r="AC19">
        <v>0</v>
      </c>
      <c r="AD19">
        <v>0</v>
      </c>
      <c r="AE19">
        <v>32830.01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2.2799999999999999E-3</v>
      </c>
      <c r="AV19">
        <v>0</v>
      </c>
      <c r="AW19">
        <v>2</v>
      </c>
      <c r="AX19">
        <v>991676092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 ca="1">Y19*Source!I26</f>
        <v>9.1200000000000005E-4</v>
      </c>
      <c r="CY19">
        <f t="shared" ref="CY19:CY26" si="2">AA19</f>
        <v>32830.01</v>
      </c>
      <c r="CZ19">
        <f t="shared" ref="CZ19:CZ26" si="3">AE19</f>
        <v>32830.01</v>
      </c>
      <c r="DA19">
        <f t="shared" ref="DA19:DA26" si="4">AI19</f>
        <v>1</v>
      </c>
      <c r="DB19">
        <f t="shared" ref="DB19:DB26" si="5">ROUND(ROUND(AT19*CZ19,2),6)</f>
        <v>74.849999999999994</v>
      </c>
      <c r="DC19">
        <f t="shared" ref="DC19:DC26" si="6">ROUND(ROUND(AT19*AG19,2),6)</f>
        <v>0</v>
      </c>
    </row>
    <row r="20" spans="1:107">
      <c r="A20">
        <f ca="1">ROW(Source!A26)</f>
        <v>26</v>
      </c>
      <c r="B20">
        <v>991675999</v>
      </c>
      <c r="C20">
        <v>991676085</v>
      </c>
      <c r="D20">
        <v>337971757</v>
      </c>
      <c r="E20">
        <v>1</v>
      </c>
      <c r="F20">
        <v>1</v>
      </c>
      <c r="G20">
        <v>1</v>
      </c>
      <c r="H20">
        <v>3</v>
      </c>
      <c r="I20" t="s">
        <v>509</v>
      </c>
      <c r="J20" t="s">
        <v>510</v>
      </c>
      <c r="K20" t="s">
        <v>511</v>
      </c>
      <c r="L20">
        <v>1339</v>
      </c>
      <c r="N20">
        <v>1007</v>
      </c>
      <c r="O20" t="s">
        <v>512</v>
      </c>
      <c r="P20" t="s">
        <v>512</v>
      </c>
      <c r="Q20">
        <v>1</v>
      </c>
      <c r="W20">
        <v>0</v>
      </c>
      <c r="X20">
        <v>-756465305</v>
      </c>
      <c r="Y20">
        <v>2.25</v>
      </c>
      <c r="AA20">
        <v>6.23</v>
      </c>
      <c r="AB20">
        <v>0</v>
      </c>
      <c r="AC20">
        <v>0</v>
      </c>
      <c r="AD20">
        <v>0</v>
      </c>
      <c r="AE20">
        <v>6.23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2.25</v>
      </c>
      <c r="AV20">
        <v>0</v>
      </c>
      <c r="AW20">
        <v>2</v>
      </c>
      <c r="AX20">
        <v>991676093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 ca="1">Y20*Source!I26</f>
        <v>0.9</v>
      </c>
      <c r="CY20">
        <f t="shared" si="2"/>
        <v>6.23</v>
      </c>
      <c r="CZ20">
        <f t="shared" si="3"/>
        <v>6.23</v>
      </c>
      <c r="DA20">
        <f t="shared" si="4"/>
        <v>1</v>
      </c>
      <c r="DB20">
        <f t="shared" si="5"/>
        <v>14.02</v>
      </c>
      <c r="DC20">
        <f t="shared" si="6"/>
        <v>0</v>
      </c>
    </row>
    <row r="21" spans="1:107">
      <c r="A21">
        <f ca="1">ROW(Source!A26)</f>
        <v>26</v>
      </c>
      <c r="B21">
        <v>991675999</v>
      </c>
      <c r="C21">
        <v>991676085</v>
      </c>
      <c r="D21">
        <v>337978342</v>
      </c>
      <c r="E21">
        <v>1</v>
      </c>
      <c r="F21">
        <v>1</v>
      </c>
      <c r="G21">
        <v>1</v>
      </c>
      <c r="H21">
        <v>3</v>
      </c>
      <c r="I21" t="s">
        <v>531</v>
      </c>
      <c r="J21" t="s">
        <v>532</v>
      </c>
      <c r="K21" t="s">
        <v>533</v>
      </c>
      <c r="L21">
        <v>1348</v>
      </c>
      <c r="N21">
        <v>39568864</v>
      </c>
      <c r="O21" t="s">
        <v>530</v>
      </c>
      <c r="P21" t="s">
        <v>530</v>
      </c>
      <c r="Q21">
        <v>1000</v>
      </c>
      <c r="W21">
        <v>0</v>
      </c>
      <c r="X21">
        <v>1756124173</v>
      </c>
      <c r="Y21">
        <v>1.25E-3</v>
      </c>
      <c r="AA21">
        <v>13559.99</v>
      </c>
      <c r="AB21">
        <v>0</v>
      </c>
      <c r="AC21">
        <v>0</v>
      </c>
      <c r="AD21">
        <v>0</v>
      </c>
      <c r="AE21">
        <v>13559.99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1.25E-3</v>
      </c>
      <c r="AV21">
        <v>0</v>
      </c>
      <c r="AW21">
        <v>2</v>
      </c>
      <c r="AX21">
        <v>991676094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 ca="1">Y21*Source!I26</f>
        <v>5.0000000000000001E-4</v>
      </c>
      <c r="CY21">
        <f t="shared" si="2"/>
        <v>13559.99</v>
      </c>
      <c r="CZ21">
        <f t="shared" si="3"/>
        <v>13559.99</v>
      </c>
      <c r="DA21">
        <f t="shared" si="4"/>
        <v>1</v>
      </c>
      <c r="DB21">
        <f t="shared" si="5"/>
        <v>16.95</v>
      </c>
      <c r="DC21">
        <f t="shared" si="6"/>
        <v>0</v>
      </c>
    </row>
    <row r="22" spans="1:107">
      <c r="A22">
        <f ca="1">ROW(Source!A26)</f>
        <v>26</v>
      </c>
      <c r="B22">
        <v>991675999</v>
      </c>
      <c r="C22">
        <v>991676085</v>
      </c>
      <c r="D22">
        <v>338008816</v>
      </c>
      <c r="E22">
        <v>1</v>
      </c>
      <c r="F22">
        <v>1</v>
      </c>
      <c r="G22">
        <v>1</v>
      </c>
      <c r="H22">
        <v>3</v>
      </c>
      <c r="I22" t="s">
        <v>104</v>
      </c>
      <c r="J22" t="s">
        <v>107</v>
      </c>
      <c r="K22" t="s">
        <v>105</v>
      </c>
      <c r="L22">
        <v>1301</v>
      </c>
      <c r="N22">
        <v>1003</v>
      </c>
      <c r="O22" t="s">
        <v>106</v>
      </c>
      <c r="P22" t="s">
        <v>106</v>
      </c>
      <c r="Q22">
        <v>1</v>
      </c>
      <c r="W22">
        <v>1</v>
      </c>
      <c r="X22">
        <v>413758692</v>
      </c>
      <c r="Y22">
        <v>-100</v>
      </c>
      <c r="AA22">
        <v>109.74</v>
      </c>
      <c r="AB22">
        <v>0</v>
      </c>
      <c r="AC22">
        <v>0</v>
      </c>
      <c r="AD22">
        <v>0</v>
      </c>
      <c r="AE22">
        <v>109.74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-100</v>
      </c>
      <c r="AV22">
        <v>0</v>
      </c>
      <c r="AW22">
        <v>2</v>
      </c>
      <c r="AX22">
        <v>991676096</v>
      </c>
      <c r="AY22">
        <v>1</v>
      </c>
      <c r="AZ22">
        <v>6144</v>
      </c>
      <c r="BA22">
        <v>25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 ca="1">Y22*Source!I26</f>
        <v>-40</v>
      </c>
      <c r="CY22">
        <f t="shared" si="2"/>
        <v>109.74</v>
      </c>
      <c r="CZ22">
        <f t="shared" si="3"/>
        <v>109.74</v>
      </c>
      <c r="DA22">
        <f t="shared" si="4"/>
        <v>1</v>
      </c>
      <c r="DB22">
        <f t="shared" si="5"/>
        <v>-10974</v>
      </c>
      <c r="DC22">
        <f t="shared" si="6"/>
        <v>0</v>
      </c>
    </row>
    <row r="23" spans="1:107">
      <c r="A23">
        <f ca="1">ROW(Source!A26)</f>
        <v>26</v>
      </c>
      <c r="B23">
        <v>991675999</v>
      </c>
      <c r="C23">
        <v>991676085</v>
      </c>
      <c r="D23">
        <v>338009588</v>
      </c>
      <c r="E23">
        <v>1</v>
      </c>
      <c r="F23">
        <v>1</v>
      </c>
      <c r="G23">
        <v>1</v>
      </c>
      <c r="H23">
        <v>3</v>
      </c>
      <c r="I23" t="s">
        <v>534</v>
      </c>
      <c r="J23" t="s">
        <v>535</v>
      </c>
      <c r="K23" t="s">
        <v>536</v>
      </c>
      <c r="L23">
        <v>1339</v>
      </c>
      <c r="N23">
        <v>1007</v>
      </c>
      <c r="O23" t="s">
        <v>512</v>
      </c>
      <c r="P23" t="s">
        <v>512</v>
      </c>
      <c r="Q23">
        <v>1</v>
      </c>
      <c r="W23">
        <v>0</v>
      </c>
      <c r="X23">
        <v>-672371193</v>
      </c>
      <c r="Y23">
        <v>2.1000000000000001E-2</v>
      </c>
      <c r="AA23">
        <v>600</v>
      </c>
      <c r="AB23">
        <v>0</v>
      </c>
      <c r="AC23">
        <v>0</v>
      </c>
      <c r="AD23">
        <v>0</v>
      </c>
      <c r="AE23">
        <v>600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2.1000000000000001E-2</v>
      </c>
      <c r="AV23">
        <v>0</v>
      </c>
      <c r="AW23">
        <v>2</v>
      </c>
      <c r="AX23">
        <v>991676098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 ca="1">Y23*Source!I26</f>
        <v>8.4000000000000012E-3</v>
      </c>
      <c r="CY23">
        <f t="shared" si="2"/>
        <v>600</v>
      </c>
      <c r="CZ23">
        <f t="shared" si="3"/>
        <v>600</v>
      </c>
      <c r="DA23">
        <f t="shared" si="4"/>
        <v>1</v>
      </c>
      <c r="DB23">
        <f t="shared" si="5"/>
        <v>12.6</v>
      </c>
      <c r="DC23">
        <f t="shared" si="6"/>
        <v>0</v>
      </c>
    </row>
    <row r="24" spans="1:107">
      <c r="A24">
        <f ca="1">ROW(Source!A26)</f>
        <v>26</v>
      </c>
      <c r="B24">
        <v>991675999</v>
      </c>
      <c r="C24">
        <v>991676085</v>
      </c>
      <c r="D24">
        <v>338013675</v>
      </c>
      <c r="E24">
        <v>1</v>
      </c>
      <c r="F24">
        <v>1</v>
      </c>
      <c r="G24">
        <v>1</v>
      </c>
      <c r="H24">
        <v>3</v>
      </c>
      <c r="I24" t="s">
        <v>537</v>
      </c>
      <c r="J24" t="s">
        <v>538</v>
      </c>
      <c r="K24" t="s">
        <v>539</v>
      </c>
      <c r="L24">
        <v>1346</v>
      </c>
      <c r="N24">
        <v>39568864</v>
      </c>
      <c r="O24" t="s">
        <v>540</v>
      </c>
      <c r="P24" t="s">
        <v>540</v>
      </c>
      <c r="Q24">
        <v>1</v>
      </c>
      <c r="W24">
        <v>0</v>
      </c>
      <c r="X24">
        <v>-823040862</v>
      </c>
      <c r="Y24">
        <v>3.9300000000000002E-2</v>
      </c>
      <c r="AA24">
        <v>2.15</v>
      </c>
      <c r="AB24">
        <v>0</v>
      </c>
      <c r="AC24">
        <v>0</v>
      </c>
      <c r="AD24">
        <v>0</v>
      </c>
      <c r="AE24">
        <v>2.15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3.9300000000000002E-2</v>
      </c>
      <c r="AV24">
        <v>0</v>
      </c>
      <c r="AW24">
        <v>2</v>
      </c>
      <c r="AX24">
        <v>991676099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 ca="1">Y24*Source!I26</f>
        <v>1.5720000000000001E-2</v>
      </c>
      <c r="CY24">
        <f t="shared" si="2"/>
        <v>2.15</v>
      </c>
      <c r="CZ24">
        <f t="shared" si="3"/>
        <v>2.15</v>
      </c>
      <c r="DA24">
        <f t="shared" si="4"/>
        <v>1</v>
      </c>
      <c r="DB24">
        <f t="shared" si="5"/>
        <v>0.08</v>
      </c>
      <c r="DC24">
        <f t="shared" si="6"/>
        <v>0</v>
      </c>
    </row>
    <row r="25" spans="1:107">
      <c r="A25">
        <f ca="1">ROW(Source!A26)</f>
        <v>26</v>
      </c>
      <c r="B25">
        <v>991675999</v>
      </c>
      <c r="C25">
        <v>991676085</v>
      </c>
      <c r="D25">
        <v>338014469</v>
      </c>
      <c r="E25">
        <v>1</v>
      </c>
      <c r="F25">
        <v>1</v>
      </c>
      <c r="G25">
        <v>1</v>
      </c>
      <c r="H25">
        <v>3</v>
      </c>
      <c r="I25" t="s">
        <v>541</v>
      </c>
      <c r="J25" t="s">
        <v>542</v>
      </c>
      <c r="K25" t="s">
        <v>543</v>
      </c>
      <c r="L25">
        <v>1339</v>
      </c>
      <c r="N25">
        <v>1007</v>
      </c>
      <c r="O25" t="s">
        <v>512</v>
      </c>
      <c r="P25" t="s">
        <v>512</v>
      </c>
      <c r="Q25">
        <v>1</v>
      </c>
      <c r="W25">
        <v>0</v>
      </c>
      <c r="X25">
        <v>619799737</v>
      </c>
      <c r="Y25">
        <v>10.99</v>
      </c>
      <c r="AA25">
        <v>2.44</v>
      </c>
      <c r="AB25">
        <v>0</v>
      </c>
      <c r="AC25">
        <v>0</v>
      </c>
      <c r="AD25">
        <v>0</v>
      </c>
      <c r="AE25">
        <v>2.44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10.99</v>
      </c>
      <c r="AV25">
        <v>0</v>
      </c>
      <c r="AW25">
        <v>2</v>
      </c>
      <c r="AX25">
        <v>991676100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 ca="1">Y25*Source!I26</f>
        <v>4.3959999999999999</v>
      </c>
      <c r="CY25">
        <f t="shared" si="2"/>
        <v>2.44</v>
      </c>
      <c r="CZ25">
        <f t="shared" si="3"/>
        <v>2.44</v>
      </c>
      <c r="DA25">
        <f t="shared" si="4"/>
        <v>1</v>
      </c>
      <c r="DB25">
        <f t="shared" si="5"/>
        <v>26.82</v>
      </c>
      <c r="DC25">
        <f t="shared" si="6"/>
        <v>0</v>
      </c>
    </row>
    <row r="26" spans="1:107">
      <c r="A26">
        <f ca="1">ROW(Source!A26)</f>
        <v>26</v>
      </c>
      <c r="B26">
        <v>991675999</v>
      </c>
      <c r="C26">
        <v>991676085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109</v>
      </c>
      <c r="K26" t="s">
        <v>110</v>
      </c>
      <c r="L26">
        <v>1301</v>
      </c>
      <c r="N26">
        <v>1003</v>
      </c>
      <c r="O26" t="s">
        <v>106</v>
      </c>
      <c r="P26" t="s">
        <v>106</v>
      </c>
      <c r="Q26">
        <v>1</v>
      </c>
      <c r="W26">
        <v>0</v>
      </c>
      <c r="X26">
        <v>763606175</v>
      </c>
      <c r="Y26">
        <v>100</v>
      </c>
      <c r="AA26">
        <v>2085</v>
      </c>
      <c r="AB26">
        <v>0</v>
      </c>
      <c r="AC26">
        <v>0</v>
      </c>
      <c r="AD26">
        <v>0</v>
      </c>
      <c r="AE26">
        <v>2085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T26">
        <v>100</v>
      </c>
      <c r="AV26">
        <v>0</v>
      </c>
      <c r="AW26">
        <v>1</v>
      </c>
      <c r="AX26">
        <v>-1</v>
      </c>
      <c r="AY26">
        <v>0</v>
      </c>
      <c r="AZ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 ca="1">Y26*Source!I26</f>
        <v>40</v>
      </c>
      <c r="CY26">
        <f t="shared" si="2"/>
        <v>2085</v>
      </c>
      <c r="CZ26">
        <f t="shared" si="3"/>
        <v>2085</v>
      </c>
      <c r="DA26">
        <f t="shared" si="4"/>
        <v>1</v>
      </c>
      <c r="DB26">
        <f t="shared" si="5"/>
        <v>208500</v>
      </c>
      <c r="DC26">
        <f t="shared" si="6"/>
        <v>0</v>
      </c>
    </row>
    <row r="27" spans="1:107">
      <c r="A27">
        <f ca="1">ROW(Source!A27)</f>
        <v>27</v>
      </c>
      <c r="B27">
        <v>991676013</v>
      </c>
      <c r="C27">
        <v>991676085</v>
      </c>
      <c r="D27">
        <v>37778912</v>
      </c>
      <c r="E27">
        <v>1</v>
      </c>
      <c r="F27">
        <v>1</v>
      </c>
      <c r="G27">
        <v>1</v>
      </c>
      <c r="H27">
        <v>1</v>
      </c>
      <c r="I27" t="s">
        <v>516</v>
      </c>
      <c r="K27" t="s">
        <v>517</v>
      </c>
      <c r="L27">
        <v>1369</v>
      </c>
      <c r="N27">
        <v>1013</v>
      </c>
      <c r="O27" t="s">
        <v>499</v>
      </c>
      <c r="P27" t="s">
        <v>499</v>
      </c>
      <c r="Q27">
        <v>1</v>
      </c>
      <c r="W27">
        <v>0</v>
      </c>
      <c r="X27">
        <v>355262106</v>
      </c>
      <c r="Y27">
        <v>88.078500000000005</v>
      </c>
      <c r="AA27">
        <v>0</v>
      </c>
      <c r="AB27">
        <v>0</v>
      </c>
      <c r="AC27">
        <v>0</v>
      </c>
      <c r="AD27">
        <v>9.18</v>
      </c>
      <c r="AE27">
        <v>0</v>
      </c>
      <c r="AF27">
        <v>0</v>
      </c>
      <c r="AG27">
        <v>0</v>
      </c>
      <c r="AH27">
        <v>9.18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76.59</v>
      </c>
      <c r="AU27" t="s">
        <v>98</v>
      </c>
      <c r="AV27">
        <v>1</v>
      </c>
      <c r="AW27">
        <v>2</v>
      </c>
      <c r="AX27">
        <v>991676086</v>
      </c>
      <c r="AY27">
        <v>1</v>
      </c>
      <c r="AZ27">
        <v>0</v>
      </c>
      <c r="BA27">
        <v>30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 ca="1">Y27*Source!I27</f>
        <v>35.231400000000001</v>
      </c>
      <c r="CY27">
        <f>AD27</f>
        <v>9.18</v>
      </c>
      <c r="CZ27">
        <f>AH27</f>
        <v>9.18</v>
      </c>
      <c r="DA27">
        <f>AL27</f>
        <v>1</v>
      </c>
      <c r="DB27">
        <f>ROUND((ROUND(AT27*CZ27,2)*1.15),6)</f>
        <v>808.56500000000005</v>
      </c>
      <c r="DC27">
        <f>ROUND((ROUND(AT27*AG27,2)*1.15),6)</f>
        <v>0</v>
      </c>
    </row>
    <row r="28" spans="1:107">
      <c r="A28">
        <f ca="1">ROW(Source!A27)</f>
        <v>27</v>
      </c>
      <c r="B28">
        <v>991676013</v>
      </c>
      <c r="C28">
        <v>991676085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92</v>
      </c>
      <c r="K28" t="s">
        <v>500</v>
      </c>
      <c r="L28">
        <v>608254</v>
      </c>
      <c r="N28">
        <v>1013</v>
      </c>
      <c r="O28" t="s">
        <v>501</v>
      </c>
      <c r="P28" t="s">
        <v>501</v>
      </c>
      <c r="Q28">
        <v>1</v>
      </c>
      <c r="W28">
        <v>0</v>
      </c>
      <c r="X28">
        <v>-185737400</v>
      </c>
      <c r="Y28">
        <v>0.61250000000000004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0.49</v>
      </c>
      <c r="AU28" t="s">
        <v>97</v>
      </c>
      <c r="AV28">
        <v>2</v>
      </c>
      <c r="AW28">
        <v>2</v>
      </c>
      <c r="AX28">
        <v>991676087</v>
      </c>
      <c r="AY28">
        <v>1</v>
      </c>
      <c r="AZ28">
        <v>0</v>
      </c>
      <c r="BA28">
        <v>31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 ca="1">Y28*Source!I27</f>
        <v>0.24500000000000002</v>
      </c>
      <c r="CY28">
        <f>AD28</f>
        <v>0</v>
      </c>
      <c r="CZ28">
        <f>AH28</f>
        <v>0</v>
      </c>
      <c r="DA28">
        <f>AL28</f>
        <v>1</v>
      </c>
      <c r="DB28">
        <f>ROUND((ROUND(AT28*CZ28,2)*1.25),6)</f>
        <v>0</v>
      </c>
      <c r="DC28">
        <f>ROUND((ROUND(AT28*AG28,2)*1.25),6)</f>
        <v>0</v>
      </c>
    </row>
    <row r="29" spans="1:107">
      <c r="A29">
        <f ca="1">ROW(Source!A27)</f>
        <v>27</v>
      </c>
      <c r="B29">
        <v>991676013</v>
      </c>
      <c r="C29">
        <v>991676085</v>
      </c>
      <c r="D29">
        <v>338036697</v>
      </c>
      <c r="E29">
        <v>1</v>
      </c>
      <c r="F29">
        <v>1</v>
      </c>
      <c r="G29">
        <v>1</v>
      </c>
      <c r="H29">
        <v>2</v>
      </c>
      <c r="I29" t="s">
        <v>518</v>
      </c>
      <c r="J29" t="s">
        <v>519</v>
      </c>
      <c r="K29" t="s">
        <v>520</v>
      </c>
      <c r="L29">
        <v>1368</v>
      </c>
      <c r="N29">
        <v>91022270</v>
      </c>
      <c r="O29" t="s">
        <v>505</v>
      </c>
      <c r="P29" t="s">
        <v>505</v>
      </c>
      <c r="Q29">
        <v>1</v>
      </c>
      <c r="W29">
        <v>0</v>
      </c>
      <c r="X29">
        <v>-438066613</v>
      </c>
      <c r="Y29">
        <v>0.47499999999999998</v>
      </c>
      <c r="AA29">
        <v>0</v>
      </c>
      <c r="AB29">
        <v>889.06</v>
      </c>
      <c r="AC29">
        <v>453.6</v>
      </c>
      <c r="AD29">
        <v>0</v>
      </c>
      <c r="AE29">
        <v>0</v>
      </c>
      <c r="AF29">
        <v>86.4</v>
      </c>
      <c r="AG29">
        <v>13.5</v>
      </c>
      <c r="AH29">
        <v>0</v>
      </c>
      <c r="AI29">
        <v>1</v>
      </c>
      <c r="AJ29">
        <v>10.29</v>
      </c>
      <c r="AK29">
        <v>33.6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0.38</v>
      </c>
      <c r="AU29" t="s">
        <v>97</v>
      </c>
      <c r="AV29">
        <v>0</v>
      </c>
      <c r="AW29">
        <v>2</v>
      </c>
      <c r="AX29">
        <v>991676088</v>
      </c>
      <c r="AY29">
        <v>1</v>
      </c>
      <c r="AZ29">
        <v>0</v>
      </c>
      <c r="BA29">
        <v>32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 ca="1">Y29*Source!I27</f>
        <v>0.19</v>
      </c>
      <c r="CY29">
        <f>AB29</f>
        <v>889.06</v>
      </c>
      <c r="CZ29">
        <f>AF29</f>
        <v>86.4</v>
      </c>
      <c r="DA29">
        <f>AJ29</f>
        <v>10.29</v>
      </c>
      <c r="DB29">
        <f>ROUND((ROUND(AT29*CZ29,2)*1.25),6)</f>
        <v>41.037500000000001</v>
      </c>
      <c r="DC29">
        <f>ROUND((ROUND(AT29*AG29,2)*1.25),6)</f>
        <v>6.4124999999999996</v>
      </c>
    </row>
    <row r="30" spans="1:107">
      <c r="A30">
        <f ca="1">ROW(Source!A27)</f>
        <v>27</v>
      </c>
      <c r="B30">
        <v>991676013</v>
      </c>
      <c r="C30">
        <v>991676085</v>
      </c>
      <c r="D30">
        <v>338036808</v>
      </c>
      <c r="E30">
        <v>1</v>
      </c>
      <c r="F30">
        <v>1</v>
      </c>
      <c r="G30">
        <v>1</v>
      </c>
      <c r="H30">
        <v>2</v>
      </c>
      <c r="I30" t="s">
        <v>521</v>
      </c>
      <c r="J30" t="s">
        <v>522</v>
      </c>
      <c r="K30" t="s">
        <v>523</v>
      </c>
      <c r="L30">
        <v>1368</v>
      </c>
      <c r="N30">
        <v>91022270</v>
      </c>
      <c r="O30" t="s">
        <v>505</v>
      </c>
      <c r="P30" t="s">
        <v>505</v>
      </c>
      <c r="Q30">
        <v>1</v>
      </c>
      <c r="W30">
        <v>0</v>
      </c>
      <c r="X30">
        <v>1106923569</v>
      </c>
      <c r="Y30">
        <v>0.13750000000000001</v>
      </c>
      <c r="AA30">
        <v>0</v>
      </c>
      <c r="AB30">
        <v>1102.08</v>
      </c>
      <c r="AC30">
        <v>453.6</v>
      </c>
      <c r="AD30">
        <v>0</v>
      </c>
      <c r="AE30">
        <v>0</v>
      </c>
      <c r="AF30">
        <v>112</v>
      </c>
      <c r="AG30">
        <v>13.5</v>
      </c>
      <c r="AH30">
        <v>0</v>
      </c>
      <c r="AI30">
        <v>1</v>
      </c>
      <c r="AJ30">
        <v>9.84</v>
      </c>
      <c r="AK30">
        <v>33.6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0.11</v>
      </c>
      <c r="AU30" t="s">
        <v>97</v>
      </c>
      <c r="AV30">
        <v>0</v>
      </c>
      <c r="AW30">
        <v>2</v>
      </c>
      <c r="AX30">
        <v>991676089</v>
      </c>
      <c r="AY30">
        <v>1</v>
      </c>
      <c r="AZ30">
        <v>0</v>
      </c>
      <c r="BA30">
        <v>33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 ca="1">Y30*Source!I27</f>
        <v>5.5000000000000007E-2</v>
      </c>
      <c r="CY30">
        <f>AB30</f>
        <v>1102.08</v>
      </c>
      <c r="CZ30">
        <f>AF30</f>
        <v>112</v>
      </c>
      <c r="DA30">
        <f>AJ30</f>
        <v>9.84</v>
      </c>
      <c r="DB30">
        <f>ROUND((ROUND(AT30*CZ30,2)*1.25),6)</f>
        <v>15.4</v>
      </c>
      <c r="DC30">
        <f>ROUND((ROUND(AT30*AG30,2)*1.25),6)</f>
        <v>1.8625</v>
      </c>
    </row>
    <row r="31" spans="1:107">
      <c r="A31">
        <f ca="1">ROW(Source!A27)</f>
        <v>27</v>
      </c>
      <c r="B31">
        <v>991676013</v>
      </c>
      <c r="C31">
        <v>991676085</v>
      </c>
      <c r="D31">
        <v>338037088</v>
      </c>
      <c r="E31">
        <v>1</v>
      </c>
      <c r="F31">
        <v>1</v>
      </c>
      <c r="G31">
        <v>1</v>
      </c>
      <c r="H31">
        <v>2</v>
      </c>
      <c r="I31" t="s">
        <v>506</v>
      </c>
      <c r="J31" t="s">
        <v>507</v>
      </c>
      <c r="K31" t="s">
        <v>508</v>
      </c>
      <c r="L31">
        <v>1368</v>
      </c>
      <c r="N31">
        <v>91022270</v>
      </c>
      <c r="O31" t="s">
        <v>505</v>
      </c>
      <c r="P31" t="s">
        <v>505</v>
      </c>
      <c r="Q31">
        <v>1</v>
      </c>
      <c r="W31">
        <v>0</v>
      </c>
      <c r="X31">
        <v>1514068676</v>
      </c>
      <c r="Y31">
        <v>7.3250000000000002</v>
      </c>
      <c r="AA31">
        <v>0</v>
      </c>
      <c r="AB31">
        <v>8.5399999999999991</v>
      </c>
      <c r="AC31">
        <v>0</v>
      </c>
      <c r="AD31">
        <v>0</v>
      </c>
      <c r="AE31">
        <v>0</v>
      </c>
      <c r="AF31">
        <v>1.2</v>
      </c>
      <c r="AG31">
        <v>0</v>
      </c>
      <c r="AH31">
        <v>0</v>
      </c>
      <c r="AI31">
        <v>1</v>
      </c>
      <c r="AJ31">
        <v>7.12</v>
      </c>
      <c r="AK31">
        <v>33.6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5.86</v>
      </c>
      <c r="AU31" t="s">
        <v>97</v>
      </c>
      <c r="AV31">
        <v>0</v>
      </c>
      <c r="AW31">
        <v>2</v>
      </c>
      <c r="AX31">
        <v>991676090</v>
      </c>
      <c r="AY31">
        <v>1</v>
      </c>
      <c r="AZ31">
        <v>0</v>
      </c>
      <c r="BA31">
        <v>34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 ca="1">Y31*Source!I27</f>
        <v>2.93</v>
      </c>
      <c r="CY31">
        <f>AB31</f>
        <v>8.5399999999999991</v>
      </c>
      <c r="CZ31">
        <f>AF31</f>
        <v>1.2</v>
      </c>
      <c r="DA31">
        <f>AJ31</f>
        <v>7.12</v>
      </c>
      <c r="DB31">
        <f>ROUND((ROUND(AT31*CZ31,2)*1.25),6)</f>
        <v>8.7874999999999996</v>
      </c>
      <c r="DC31">
        <f>ROUND((ROUND(AT31*AG31,2)*1.25),6)</f>
        <v>0</v>
      </c>
    </row>
    <row r="32" spans="1:107">
      <c r="A32">
        <f ca="1">ROW(Source!A27)</f>
        <v>27</v>
      </c>
      <c r="B32">
        <v>991676013</v>
      </c>
      <c r="C32">
        <v>991676085</v>
      </c>
      <c r="D32">
        <v>338039342</v>
      </c>
      <c r="E32">
        <v>1</v>
      </c>
      <c r="F32">
        <v>1</v>
      </c>
      <c r="G32">
        <v>1</v>
      </c>
      <c r="H32">
        <v>2</v>
      </c>
      <c r="I32" t="s">
        <v>524</v>
      </c>
      <c r="J32" t="s">
        <v>525</v>
      </c>
      <c r="K32" t="s">
        <v>526</v>
      </c>
      <c r="L32">
        <v>1368</v>
      </c>
      <c r="N32">
        <v>91022270</v>
      </c>
      <c r="O32" t="s">
        <v>505</v>
      </c>
      <c r="P32" t="s">
        <v>505</v>
      </c>
      <c r="Q32">
        <v>1</v>
      </c>
      <c r="W32">
        <v>0</v>
      </c>
      <c r="X32">
        <v>1230759911</v>
      </c>
      <c r="Y32">
        <v>2.1124999999999998</v>
      </c>
      <c r="AA32">
        <v>0</v>
      </c>
      <c r="AB32">
        <v>932.72</v>
      </c>
      <c r="AC32">
        <v>389.76</v>
      </c>
      <c r="AD32">
        <v>0</v>
      </c>
      <c r="AE32">
        <v>0</v>
      </c>
      <c r="AF32">
        <v>87.17</v>
      </c>
      <c r="AG32">
        <v>11.6</v>
      </c>
      <c r="AH32">
        <v>0</v>
      </c>
      <c r="AI32">
        <v>1</v>
      </c>
      <c r="AJ32">
        <v>10.7</v>
      </c>
      <c r="AK32">
        <v>33.6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1.69</v>
      </c>
      <c r="AU32" t="s">
        <v>97</v>
      </c>
      <c r="AV32">
        <v>0</v>
      </c>
      <c r="AW32">
        <v>2</v>
      </c>
      <c r="AX32">
        <v>991676091</v>
      </c>
      <c r="AY32">
        <v>1</v>
      </c>
      <c r="AZ32">
        <v>0</v>
      </c>
      <c r="BA32">
        <v>35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 ca="1">Y32*Source!I27</f>
        <v>0.84499999999999997</v>
      </c>
      <c r="CY32">
        <f>AB32</f>
        <v>932.72</v>
      </c>
      <c r="CZ32">
        <f>AF32</f>
        <v>87.17</v>
      </c>
      <c r="DA32">
        <f>AJ32</f>
        <v>10.7</v>
      </c>
      <c r="DB32">
        <f>ROUND((ROUND(AT32*CZ32,2)*1.25),6)</f>
        <v>184.15</v>
      </c>
      <c r="DC32">
        <f>ROUND((ROUND(AT32*AG32,2)*1.25),6)</f>
        <v>24.5</v>
      </c>
    </row>
    <row r="33" spans="1:107">
      <c r="A33">
        <f ca="1">ROW(Source!A27)</f>
        <v>27</v>
      </c>
      <c r="B33">
        <v>991676013</v>
      </c>
      <c r="C33">
        <v>991676085</v>
      </c>
      <c r="D33">
        <v>337971747</v>
      </c>
      <c r="E33">
        <v>1</v>
      </c>
      <c r="F33">
        <v>1</v>
      </c>
      <c r="G33">
        <v>1</v>
      </c>
      <c r="H33">
        <v>3</v>
      </c>
      <c r="I33" t="s">
        <v>527</v>
      </c>
      <c r="J33" t="s">
        <v>528</v>
      </c>
      <c r="K33" t="s">
        <v>529</v>
      </c>
      <c r="L33">
        <v>1348</v>
      </c>
      <c r="N33">
        <v>39568864</v>
      </c>
      <c r="O33" t="s">
        <v>530</v>
      </c>
      <c r="P33" t="s">
        <v>530</v>
      </c>
      <c r="Q33">
        <v>1000</v>
      </c>
      <c r="W33">
        <v>0</v>
      </c>
      <c r="X33">
        <v>1987285981</v>
      </c>
      <c r="Y33">
        <v>2.2799999999999999E-3</v>
      </c>
      <c r="AA33">
        <v>351281.11</v>
      </c>
      <c r="AB33">
        <v>0</v>
      </c>
      <c r="AC33">
        <v>0</v>
      </c>
      <c r="AD33">
        <v>0</v>
      </c>
      <c r="AE33">
        <v>32830.01</v>
      </c>
      <c r="AF33">
        <v>0</v>
      </c>
      <c r="AG33">
        <v>0</v>
      </c>
      <c r="AH33">
        <v>0</v>
      </c>
      <c r="AI33">
        <v>10.7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2.2799999999999999E-3</v>
      </c>
      <c r="AV33">
        <v>0</v>
      </c>
      <c r="AW33">
        <v>2</v>
      </c>
      <c r="AX33">
        <v>991676092</v>
      </c>
      <c r="AY33">
        <v>1</v>
      </c>
      <c r="AZ33">
        <v>0</v>
      </c>
      <c r="BA33">
        <v>36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 ca="1">Y33*Source!I27</f>
        <v>9.1200000000000005E-4</v>
      </c>
      <c r="CY33">
        <f t="shared" ref="CY33:CY40" si="7">AA33</f>
        <v>351281.11</v>
      </c>
      <c r="CZ33">
        <f t="shared" ref="CZ33:CZ40" si="8">AE33</f>
        <v>32830.01</v>
      </c>
      <c r="DA33">
        <f t="shared" ref="DA33:DA40" si="9">AI33</f>
        <v>10.7</v>
      </c>
      <c r="DB33">
        <f t="shared" ref="DB33:DB40" si="10">ROUND(ROUND(AT33*CZ33,2),6)</f>
        <v>74.849999999999994</v>
      </c>
      <c r="DC33">
        <f t="shared" ref="DC33:DC40" si="11">ROUND(ROUND(AT33*AG33,2),6)</f>
        <v>0</v>
      </c>
    </row>
    <row r="34" spans="1:107">
      <c r="A34">
        <f ca="1">ROW(Source!A27)</f>
        <v>27</v>
      </c>
      <c r="B34">
        <v>991676013</v>
      </c>
      <c r="C34">
        <v>991676085</v>
      </c>
      <c r="D34">
        <v>337971757</v>
      </c>
      <c r="E34">
        <v>1</v>
      </c>
      <c r="F34">
        <v>1</v>
      </c>
      <c r="G34">
        <v>1</v>
      </c>
      <c r="H34">
        <v>3</v>
      </c>
      <c r="I34" t="s">
        <v>509</v>
      </c>
      <c r="J34" t="s">
        <v>510</v>
      </c>
      <c r="K34" t="s">
        <v>511</v>
      </c>
      <c r="L34">
        <v>1339</v>
      </c>
      <c r="N34">
        <v>1007</v>
      </c>
      <c r="O34" t="s">
        <v>512</v>
      </c>
      <c r="P34" t="s">
        <v>512</v>
      </c>
      <c r="Q34">
        <v>1</v>
      </c>
      <c r="W34">
        <v>0</v>
      </c>
      <c r="X34">
        <v>-756465305</v>
      </c>
      <c r="Y34">
        <v>2.25</v>
      </c>
      <c r="AA34">
        <v>75.069999999999993</v>
      </c>
      <c r="AB34">
        <v>0</v>
      </c>
      <c r="AC34">
        <v>0</v>
      </c>
      <c r="AD34">
        <v>0</v>
      </c>
      <c r="AE34">
        <v>6.23</v>
      </c>
      <c r="AF34">
        <v>0</v>
      </c>
      <c r="AG34">
        <v>0</v>
      </c>
      <c r="AH34">
        <v>0</v>
      </c>
      <c r="AI34">
        <v>12.05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2.25</v>
      </c>
      <c r="AV34">
        <v>0</v>
      </c>
      <c r="AW34">
        <v>2</v>
      </c>
      <c r="AX34">
        <v>991676093</v>
      </c>
      <c r="AY34">
        <v>1</v>
      </c>
      <c r="AZ34">
        <v>0</v>
      </c>
      <c r="BA34">
        <v>37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 ca="1">Y34*Source!I27</f>
        <v>0.9</v>
      </c>
      <c r="CY34">
        <f t="shared" si="7"/>
        <v>75.069999999999993</v>
      </c>
      <c r="CZ34">
        <f t="shared" si="8"/>
        <v>6.23</v>
      </c>
      <c r="DA34">
        <f t="shared" si="9"/>
        <v>12.05</v>
      </c>
      <c r="DB34">
        <f t="shared" si="10"/>
        <v>14.02</v>
      </c>
      <c r="DC34">
        <f t="shared" si="11"/>
        <v>0</v>
      </c>
    </row>
    <row r="35" spans="1:107">
      <c r="A35">
        <f ca="1">ROW(Source!A27)</f>
        <v>27</v>
      </c>
      <c r="B35">
        <v>991676013</v>
      </c>
      <c r="C35">
        <v>991676085</v>
      </c>
      <c r="D35">
        <v>337978342</v>
      </c>
      <c r="E35">
        <v>1</v>
      </c>
      <c r="F35">
        <v>1</v>
      </c>
      <c r="G35">
        <v>1</v>
      </c>
      <c r="H35">
        <v>3</v>
      </c>
      <c r="I35" t="s">
        <v>531</v>
      </c>
      <c r="J35" t="s">
        <v>532</v>
      </c>
      <c r="K35" t="s">
        <v>533</v>
      </c>
      <c r="L35">
        <v>1348</v>
      </c>
      <c r="N35">
        <v>39568864</v>
      </c>
      <c r="O35" t="s">
        <v>530</v>
      </c>
      <c r="P35" t="s">
        <v>530</v>
      </c>
      <c r="Q35">
        <v>1000</v>
      </c>
      <c r="W35">
        <v>0</v>
      </c>
      <c r="X35">
        <v>1756124173</v>
      </c>
      <c r="Y35">
        <v>1.25E-3</v>
      </c>
      <c r="AA35">
        <v>70918.75</v>
      </c>
      <c r="AB35">
        <v>0</v>
      </c>
      <c r="AC35">
        <v>0</v>
      </c>
      <c r="AD35">
        <v>0</v>
      </c>
      <c r="AE35">
        <v>13559.99</v>
      </c>
      <c r="AF35">
        <v>0</v>
      </c>
      <c r="AG35">
        <v>0</v>
      </c>
      <c r="AH35">
        <v>0</v>
      </c>
      <c r="AI35">
        <v>5.23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1.25E-3</v>
      </c>
      <c r="AV35">
        <v>0</v>
      </c>
      <c r="AW35">
        <v>2</v>
      </c>
      <c r="AX35">
        <v>991676094</v>
      </c>
      <c r="AY35">
        <v>1</v>
      </c>
      <c r="AZ35">
        <v>0</v>
      </c>
      <c r="BA35">
        <v>38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 ca="1">Y35*Source!I27</f>
        <v>5.0000000000000001E-4</v>
      </c>
      <c r="CY35">
        <f t="shared" si="7"/>
        <v>70918.75</v>
      </c>
      <c r="CZ35">
        <f t="shared" si="8"/>
        <v>13559.99</v>
      </c>
      <c r="DA35">
        <f t="shared" si="9"/>
        <v>5.23</v>
      </c>
      <c r="DB35">
        <f t="shared" si="10"/>
        <v>16.95</v>
      </c>
      <c r="DC35">
        <f t="shared" si="11"/>
        <v>0</v>
      </c>
    </row>
    <row r="36" spans="1:107">
      <c r="A36">
        <f ca="1">ROW(Source!A27)</f>
        <v>27</v>
      </c>
      <c r="B36">
        <v>991676013</v>
      </c>
      <c r="C36">
        <v>991676085</v>
      </c>
      <c r="D36">
        <v>338008816</v>
      </c>
      <c r="E36">
        <v>1</v>
      </c>
      <c r="F36">
        <v>1</v>
      </c>
      <c r="G36">
        <v>1</v>
      </c>
      <c r="H36">
        <v>3</v>
      </c>
      <c r="I36" t="s">
        <v>104</v>
      </c>
      <c r="J36" t="s">
        <v>107</v>
      </c>
      <c r="K36" t="s">
        <v>105</v>
      </c>
      <c r="L36">
        <v>1301</v>
      </c>
      <c r="N36">
        <v>1003</v>
      </c>
      <c r="O36" t="s">
        <v>106</v>
      </c>
      <c r="P36" t="s">
        <v>106</v>
      </c>
      <c r="Q36">
        <v>1</v>
      </c>
      <c r="W36">
        <v>1</v>
      </c>
      <c r="X36">
        <v>413758692</v>
      </c>
      <c r="Y36">
        <v>-100</v>
      </c>
      <c r="AA36">
        <v>738.55</v>
      </c>
      <c r="AB36">
        <v>0</v>
      </c>
      <c r="AC36">
        <v>0</v>
      </c>
      <c r="AD36">
        <v>0</v>
      </c>
      <c r="AE36">
        <v>109.74</v>
      </c>
      <c r="AF36">
        <v>0</v>
      </c>
      <c r="AG36">
        <v>0</v>
      </c>
      <c r="AH36">
        <v>0</v>
      </c>
      <c r="AI36">
        <v>6.73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-100</v>
      </c>
      <c r="AV36">
        <v>0</v>
      </c>
      <c r="AW36">
        <v>2</v>
      </c>
      <c r="AX36">
        <v>991676096</v>
      </c>
      <c r="AY36">
        <v>1</v>
      </c>
      <c r="AZ36">
        <v>6144</v>
      </c>
      <c r="BA36">
        <v>40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 ca="1">Y36*Source!I27</f>
        <v>-40</v>
      </c>
      <c r="CY36">
        <f t="shared" si="7"/>
        <v>738.55</v>
      </c>
      <c r="CZ36">
        <f t="shared" si="8"/>
        <v>109.74</v>
      </c>
      <c r="DA36">
        <f t="shared" si="9"/>
        <v>6.73</v>
      </c>
      <c r="DB36">
        <f t="shared" si="10"/>
        <v>-10974</v>
      </c>
      <c r="DC36">
        <f t="shared" si="11"/>
        <v>0</v>
      </c>
    </row>
    <row r="37" spans="1:107">
      <c r="A37">
        <f ca="1">ROW(Source!A27)</f>
        <v>27</v>
      </c>
      <c r="B37">
        <v>991676013</v>
      </c>
      <c r="C37">
        <v>991676085</v>
      </c>
      <c r="D37">
        <v>338009588</v>
      </c>
      <c r="E37">
        <v>1</v>
      </c>
      <c r="F37">
        <v>1</v>
      </c>
      <c r="G37">
        <v>1</v>
      </c>
      <c r="H37">
        <v>3</v>
      </c>
      <c r="I37" t="s">
        <v>534</v>
      </c>
      <c r="J37" t="s">
        <v>535</v>
      </c>
      <c r="K37" t="s">
        <v>536</v>
      </c>
      <c r="L37">
        <v>1339</v>
      </c>
      <c r="N37">
        <v>1007</v>
      </c>
      <c r="O37" t="s">
        <v>512</v>
      </c>
      <c r="P37" t="s">
        <v>512</v>
      </c>
      <c r="Q37">
        <v>1</v>
      </c>
      <c r="W37">
        <v>0</v>
      </c>
      <c r="X37">
        <v>-672371193</v>
      </c>
      <c r="Y37">
        <v>2.1000000000000001E-2</v>
      </c>
      <c r="AA37">
        <v>3534</v>
      </c>
      <c r="AB37">
        <v>0</v>
      </c>
      <c r="AC37">
        <v>0</v>
      </c>
      <c r="AD37">
        <v>0</v>
      </c>
      <c r="AE37">
        <v>600</v>
      </c>
      <c r="AF37">
        <v>0</v>
      </c>
      <c r="AG37">
        <v>0</v>
      </c>
      <c r="AH37">
        <v>0</v>
      </c>
      <c r="AI37">
        <v>5.89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2.1000000000000001E-2</v>
      </c>
      <c r="AV37">
        <v>0</v>
      </c>
      <c r="AW37">
        <v>2</v>
      </c>
      <c r="AX37">
        <v>991676098</v>
      </c>
      <c r="AY37">
        <v>1</v>
      </c>
      <c r="AZ37">
        <v>0</v>
      </c>
      <c r="BA37">
        <v>42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 ca="1">Y37*Source!I27</f>
        <v>8.4000000000000012E-3</v>
      </c>
      <c r="CY37">
        <f t="shared" si="7"/>
        <v>3534</v>
      </c>
      <c r="CZ37">
        <f t="shared" si="8"/>
        <v>600</v>
      </c>
      <c r="DA37">
        <f t="shared" si="9"/>
        <v>5.89</v>
      </c>
      <c r="DB37">
        <f t="shared" si="10"/>
        <v>12.6</v>
      </c>
      <c r="DC37">
        <f t="shared" si="11"/>
        <v>0</v>
      </c>
    </row>
    <row r="38" spans="1:107">
      <c r="A38">
        <f ca="1">ROW(Source!A27)</f>
        <v>27</v>
      </c>
      <c r="B38">
        <v>991676013</v>
      </c>
      <c r="C38">
        <v>991676085</v>
      </c>
      <c r="D38">
        <v>338013675</v>
      </c>
      <c r="E38">
        <v>1</v>
      </c>
      <c r="F38">
        <v>1</v>
      </c>
      <c r="G38">
        <v>1</v>
      </c>
      <c r="H38">
        <v>3</v>
      </c>
      <c r="I38" t="s">
        <v>537</v>
      </c>
      <c r="J38" t="s">
        <v>538</v>
      </c>
      <c r="K38" t="s">
        <v>539</v>
      </c>
      <c r="L38">
        <v>1346</v>
      </c>
      <c r="N38">
        <v>39568864</v>
      </c>
      <c r="O38" t="s">
        <v>540</v>
      </c>
      <c r="P38" t="s">
        <v>540</v>
      </c>
      <c r="Q38">
        <v>1</v>
      </c>
      <c r="W38">
        <v>0</v>
      </c>
      <c r="X38">
        <v>-823040862</v>
      </c>
      <c r="Y38">
        <v>3.9300000000000002E-2</v>
      </c>
      <c r="AA38">
        <v>7.31</v>
      </c>
      <c r="AB38">
        <v>0</v>
      </c>
      <c r="AC38">
        <v>0</v>
      </c>
      <c r="AD38">
        <v>0</v>
      </c>
      <c r="AE38">
        <v>2.15</v>
      </c>
      <c r="AF38">
        <v>0</v>
      </c>
      <c r="AG38">
        <v>0</v>
      </c>
      <c r="AH38">
        <v>0</v>
      </c>
      <c r="AI38">
        <v>3.4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3.9300000000000002E-2</v>
      </c>
      <c r="AV38">
        <v>0</v>
      </c>
      <c r="AW38">
        <v>2</v>
      </c>
      <c r="AX38">
        <v>991676099</v>
      </c>
      <c r="AY38">
        <v>1</v>
      </c>
      <c r="AZ38">
        <v>0</v>
      </c>
      <c r="BA38">
        <v>43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 ca="1">Y38*Source!I27</f>
        <v>1.5720000000000001E-2</v>
      </c>
      <c r="CY38">
        <f t="shared" si="7"/>
        <v>7.31</v>
      </c>
      <c r="CZ38">
        <f t="shared" si="8"/>
        <v>2.15</v>
      </c>
      <c r="DA38">
        <f t="shared" si="9"/>
        <v>3.4</v>
      </c>
      <c r="DB38">
        <f t="shared" si="10"/>
        <v>0.08</v>
      </c>
      <c r="DC38">
        <f t="shared" si="11"/>
        <v>0</v>
      </c>
    </row>
    <row r="39" spans="1:107">
      <c r="A39">
        <f ca="1">ROW(Source!A27)</f>
        <v>27</v>
      </c>
      <c r="B39">
        <v>991676013</v>
      </c>
      <c r="C39">
        <v>991676085</v>
      </c>
      <c r="D39">
        <v>338014469</v>
      </c>
      <c r="E39">
        <v>1</v>
      </c>
      <c r="F39">
        <v>1</v>
      </c>
      <c r="G39">
        <v>1</v>
      </c>
      <c r="H39">
        <v>3</v>
      </c>
      <c r="I39" t="s">
        <v>541</v>
      </c>
      <c r="J39" t="s">
        <v>542</v>
      </c>
      <c r="K39" t="s">
        <v>543</v>
      </c>
      <c r="L39">
        <v>1339</v>
      </c>
      <c r="N39">
        <v>1007</v>
      </c>
      <c r="O39" t="s">
        <v>512</v>
      </c>
      <c r="P39" t="s">
        <v>512</v>
      </c>
      <c r="Q39">
        <v>1</v>
      </c>
      <c r="W39">
        <v>0</v>
      </c>
      <c r="X39">
        <v>619799737</v>
      </c>
      <c r="Y39">
        <v>10.99</v>
      </c>
      <c r="AA39">
        <v>22.2</v>
      </c>
      <c r="AB39">
        <v>0</v>
      </c>
      <c r="AC39">
        <v>0</v>
      </c>
      <c r="AD39">
        <v>0</v>
      </c>
      <c r="AE39">
        <v>2.44</v>
      </c>
      <c r="AF39">
        <v>0</v>
      </c>
      <c r="AG39">
        <v>0</v>
      </c>
      <c r="AH39">
        <v>0</v>
      </c>
      <c r="AI39">
        <v>9.1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10.99</v>
      </c>
      <c r="AV39">
        <v>0</v>
      </c>
      <c r="AW39">
        <v>2</v>
      </c>
      <c r="AX39">
        <v>991676100</v>
      </c>
      <c r="AY39">
        <v>1</v>
      </c>
      <c r="AZ39">
        <v>0</v>
      </c>
      <c r="BA39">
        <v>44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 ca="1">Y39*Source!I27</f>
        <v>4.3959999999999999</v>
      </c>
      <c r="CY39">
        <f t="shared" si="7"/>
        <v>22.2</v>
      </c>
      <c r="CZ39">
        <f t="shared" si="8"/>
        <v>2.44</v>
      </c>
      <c r="DA39">
        <f t="shared" si="9"/>
        <v>9.1</v>
      </c>
      <c r="DB39">
        <f t="shared" si="10"/>
        <v>26.82</v>
      </c>
      <c r="DC39">
        <f t="shared" si="11"/>
        <v>0</v>
      </c>
    </row>
    <row r="40" spans="1:107">
      <c r="A40">
        <f ca="1">ROW(Source!A27)</f>
        <v>27</v>
      </c>
      <c r="B40">
        <v>991676013</v>
      </c>
      <c r="C40">
        <v>991676085</v>
      </c>
      <c r="D40">
        <v>0</v>
      </c>
      <c r="E40">
        <v>0</v>
      </c>
      <c r="F40">
        <v>1</v>
      </c>
      <c r="G40">
        <v>1</v>
      </c>
      <c r="H40">
        <v>3</v>
      </c>
      <c r="I40" t="s">
        <v>109</v>
      </c>
      <c r="K40" t="s">
        <v>110</v>
      </c>
      <c r="L40">
        <v>1301</v>
      </c>
      <c r="N40">
        <v>1003</v>
      </c>
      <c r="O40" t="s">
        <v>106</v>
      </c>
      <c r="P40" t="s">
        <v>106</v>
      </c>
      <c r="Q40">
        <v>1</v>
      </c>
      <c r="W40">
        <v>0</v>
      </c>
      <c r="X40">
        <v>763606175</v>
      </c>
      <c r="Y40">
        <v>100</v>
      </c>
      <c r="AA40">
        <v>2085</v>
      </c>
      <c r="AB40">
        <v>0</v>
      </c>
      <c r="AC40">
        <v>0</v>
      </c>
      <c r="AD40">
        <v>0</v>
      </c>
      <c r="AE40">
        <v>2085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T40">
        <v>100</v>
      </c>
      <c r="AV40">
        <v>0</v>
      </c>
      <c r="AW40">
        <v>1</v>
      </c>
      <c r="AX40">
        <v>-1</v>
      </c>
      <c r="AY40">
        <v>0</v>
      </c>
      <c r="AZ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 ca="1">Y40*Source!I27</f>
        <v>40</v>
      </c>
      <c r="CY40">
        <f t="shared" si="7"/>
        <v>2085</v>
      </c>
      <c r="CZ40">
        <f t="shared" si="8"/>
        <v>2085</v>
      </c>
      <c r="DA40">
        <f t="shared" si="9"/>
        <v>1</v>
      </c>
      <c r="DB40">
        <f t="shared" si="10"/>
        <v>208500</v>
      </c>
      <c r="DC40">
        <f t="shared" si="11"/>
        <v>0</v>
      </c>
    </row>
    <row r="41" spans="1:107">
      <c r="A41">
        <f ca="1">ROW(Source!A32)</f>
        <v>32</v>
      </c>
      <c r="B41">
        <v>991675999</v>
      </c>
      <c r="C41">
        <v>991743541</v>
      </c>
      <c r="D41">
        <v>37808577</v>
      </c>
      <c r="E41">
        <v>1</v>
      </c>
      <c r="F41">
        <v>1</v>
      </c>
      <c r="G41">
        <v>1</v>
      </c>
      <c r="H41">
        <v>1</v>
      </c>
      <c r="I41" t="s">
        <v>544</v>
      </c>
      <c r="K41" t="s">
        <v>545</v>
      </c>
      <c r="L41">
        <v>1369</v>
      </c>
      <c r="N41">
        <v>1013</v>
      </c>
      <c r="O41" t="s">
        <v>499</v>
      </c>
      <c r="P41" t="s">
        <v>499</v>
      </c>
      <c r="Q41">
        <v>1</v>
      </c>
      <c r="W41">
        <v>0</v>
      </c>
      <c r="X41">
        <v>717490484</v>
      </c>
      <c r="Y41">
        <v>5.7614999999999998</v>
      </c>
      <c r="AA41">
        <v>0</v>
      </c>
      <c r="AB41">
        <v>0</v>
      </c>
      <c r="AC41">
        <v>0</v>
      </c>
      <c r="AD41">
        <v>11.64</v>
      </c>
      <c r="AE41">
        <v>0</v>
      </c>
      <c r="AF41">
        <v>0</v>
      </c>
      <c r="AG41">
        <v>0</v>
      </c>
      <c r="AH41">
        <v>11.64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5.01</v>
      </c>
      <c r="AU41" t="s">
        <v>117</v>
      </c>
      <c r="AV41">
        <v>1</v>
      </c>
      <c r="AW41">
        <v>2</v>
      </c>
      <c r="AX41">
        <v>991743542</v>
      </c>
      <c r="AY41">
        <v>1</v>
      </c>
      <c r="AZ41">
        <v>0</v>
      </c>
      <c r="BA41">
        <v>45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 ca="1">Y41*Source!I32</f>
        <v>2.3046000000000002</v>
      </c>
      <c r="CY41">
        <f>AD41</f>
        <v>11.64</v>
      </c>
      <c r="CZ41">
        <f>AH41</f>
        <v>11.64</v>
      </c>
      <c r="DA41">
        <f>AL41</f>
        <v>1</v>
      </c>
      <c r="DB41">
        <f>ROUND((ROUND(AT41*CZ41,2)*1.15),6)</f>
        <v>67.067999999999998</v>
      </c>
      <c r="DC41">
        <f>ROUND((ROUND(AT41*AG41,2)*1.15),6)</f>
        <v>0</v>
      </c>
    </row>
    <row r="42" spans="1:107">
      <c r="A42">
        <f ca="1">ROW(Source!A32)</f>
        <v>32</v>
      </c>
      <c r="B42">
        <v>991675999</v>
      </c>
      <c r="C42">
        <v>991743541</v>
      </c>
      <c r="D42">
        <v>338037132</v>
      </c>
      <c r="E42">
        <v>1</v>
      </c>
      <c r="F42">
        <v>1</v>
      </c>
      <c r="G42">
        <v>1</v>
      </c>
      <c r="H42">
        <v>2</v>
      </c>
      <c r="I42" t="s">
        <v>546</v>
      </c>
      <c r="J42" t="s">
        <v>547</v>
      </c>
      <c r="K42" t="s">
        <v>548</v>
      </c>
      <c r="L42">
        <v>1368</v>
      </c>
      <c r="N42">
        <v>91022270</v>
      </c>
      <c r="O42" t="s">
        <v>505</v>
      </c>
      <c r="P42" t="s">
        <v>505</v>
      </c>
      <c r="Q42">
        <v>1</v>
      </c>
      <c r="W42">
        <v>0</v>
      </c>
      <c r="X42">
        <v>1695838894</v>
      </c>
      <c r="Y42">
        <v>1.875</v>
      </c>
      <c r="AA42">
        <v>0</v>
      </c>
      <c r="AB42">
        <v>29.67</v>
      </c>
      <c r="AC42">
        <v>0</v>
      </c>
      <c r="AD42">
        <v>0</v>
      </c>
      <c r="AE42">
        <v>0</v>
      </c>
      <c r="AF42">
        <v>29.67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1.5</v>
      </c>
      <c r="AU42" t="s">
        <v>97</v>
      </c>
      <c r="AV42">
        <v>0</v>
      </c>
      <c r="AW42">
        <v>2</v>
      </c>
      <c r="AX42">
        <v>991743543</v>
      </c>
      <c r="AY42">
        <v>1</v>
      </c>
      <c r="AZ42">
        <v>0</v>
      </c>
      <c r="BA42">
        <v>46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 ca="1">Y42*Source!I32</f>
        <v>0.75</v>
      </c>
      <c r="CY42">
        <f>AB42</f>
        <v>29.67</v>
      </c>
      <c r="CZ42">
        <f>AF42</f>
        <v>29.67</v>
      </c>
      <c r="DA42">
        <f>AJ42</f>
        <v>1</v>
      </c>
      <c r="DB42">
        <f>ROUND((ROUND(AT42*CZ42,2)*1.25),6)</f>
        <v>55.637500000000003</v>
      </c>
      <c r="DC42">
        <f>ROUND((ROUND(AT42*AG42,2)*1.25),6)</f>
        <v>0</v>
      </c>
    </row>
    <row r="43" spans="1:107">
      <c r="A43">
        <f ca="1">ROW(Source!A32)</f>
        <v>32</v>
      </c>
      <c r="B43">
        <v>991675999</v>
      </c>
      <c r="C43">
        <v>991743541</v>
      </c>
      <c r="D43">
        <v>337974813</v>
      </c>
      <c r="E43">
        <v>1</v>
      </c>
      <c r="F43">
        <v>1</v>
      </c>
      <c r="G43">
        <v>1</v>
      </c>
      <c r="H43">
        <v>3</v>
      </c>
      <c r="I43" t="s">
        <v>549</v>
      </c>
      <c r="J43" t="s">
        <v>550</v>
      </c>
      <c r="K43" t="s">
        <v>551</v>
      </c>
      <c r="L43">
        <v>1348</v>
      </c>
      <c r="N43">
        <v>39568864</v>
      </c>
      <c r="O43" t="s">
        <v>530</v>
      </c>
      <c r="P43" t="s">
        <v>530</v>
      </c>
      <c r="Q43">
        <v>1000</v>
      </c>
      <c r="W43">
        <v>0</v>
      </c>
      <c r="X43">
        <v>1625292450</v>
      </c>
      <c r="Y43">
        <v>5.0000000000000002E-5</v>
      </c>
      <c r="AA43">
        <v>15118.99</v>
      </c>
      <c r="AB43">
        <v>0</v>
      </c>
      <c r="AC43">
        <v>0</v>
      </c>
      <c r="AD43">
        <v>0</v>
      </c>
      <c r="AE43">
        <v>15118.99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5.0000000000000002E-5</v>
      </c>
      <c r="AV43">
        <v>0</v>
      </c>
      <c r="AW43">
        <v>2</v>
      </c>
      <c r="AX43">
        <v>991743544</v>
      </c>
      <c r="AY43">
        <v>1</v>
      </c>
      <c r="AZ43">
        <v>0</v>
      </c>
      <c r="BA43">
        <v>47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 ca="1">Y43*Source!I32</f>
        <v>2.0000000000000002E-5</v>
      </c>
      <c r="CY43">
        <f>AA43</f>
        <v>15118.99</v>
      </c>
      <c r="CZ43">
        <f>AE43</f>
        <v>15118.99</v>
      </c>
      <c r="DA43">
        <f>AI43</f>
        <v>1</v>
      </c>
      <c r="DB43">
        <f>ROUND(ROUND(AT43*CZ43,2),6)</f>
        <v>0.76</v>
      </c>
      <c r="DC43">
        <f>ROUND(ROUND(AT43*AG43,2),6)</f>
        <v>0</v>
      </c>
    </row>
    <row r="44" spans="1:107">
      <c r="A44">
        <f ca="1">ROW(Source!A32)</f>
        <v>32</v>
      </c>
      <c r="B44">
        <v>991675999</v>
      </c>
      <c r="C44">
        <v>991743541</v>
      </c>
      <c r="D44">
        <v>337974988</v>
      </c>
      <c r="E44">
        <v>1</v>
      </c>
      <c r="F44">
        <v>1</v>
      </c>
      <c r="G44">
        <v>1</v>
      </c>
      <c r="H44">
        <v>3</v>
      </c>
      <c r="I44" t="s">
        <v>552</v>
      </c>
      <c r="J44" t="s">
        <v>553</v>
      </c>
      <c r="K44" t="s">
        <v>554</v>
      </c>
      <c r="L44">
        <v>1348</v>
      </c>
      <c r="N44">
        <v>39568864</v>
      </c>
      <c r="O44" t="s">
        <v>530</v>
      </c>
      <c r="P44" t="s">
        <v>530</v>
      </c>
      <c r="Q44">
        <v>1000</v>
      </c>
      <c r="W44">
        <v>0</v>
      </c>
      <c r="X44">
        <v>24062879</v>
      </c>
      <c r="Y44">
        <v>2.0000000000000002E-5</v>
      </c>
      <c r="AA44">
        <v>16950</v>
      </c>
      <c r="AB44">
        <v>0</v>
      </c>
      <c r="AC44">
        <v>0</v>
      </c>
      <c r="AD44">
        <v>0</v>
      </c>
      <c r="AE44">
        <v>16950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2.0000000000000002E-5</v>
      </c>
      <c r="AV44">
        <v>0</v>
      </c>
      <c r="AW44">
        <v>2</v>
      </c>
      <c r="AX44">
        <v>991743545</v>
      </c>
      <c r="AY44">
        <v>1</v>
      </c>
      <c r="AZ44">
        <v>0</v>
      </c>
      <c r="BA44">
        <v>48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 ca="1">Y44*Source!I32</f>
        <v>8.0000000000000013E-6</v>
      </c>
      <c r="CY44">
        <f>AA44</f>
        <v>16950</v>
      </c>
      <c r="CZ44">
        <f>AE44</f>
        <v>16950</v>
      </c>
      <c r="DA44">
        <f>AI44</f>
        <v>1</v>
      </c>
      <c r="DB44">
        <f>ROUND(ROUND(AT44*CZ44,2),6)</f>
        <v>0.34</v>
      </c>
      <c r="DC44">
        <f>ROUND(ROUND(AT44*AG44,2),6)</f>
        <v>0</v>
      </c>
    </row>
    <row r="45" spans="1:107">
      <c r="A45">
        <f ca="1">ROW(Source!A32)</f>
        <v>32</v>
      </c>
      <c r="B45">
        <v>991675999</v>
      </c>
      <c r="C45">
        <v>991743541</v>
      </c>
      <c r="D45">
        <v>337972378</v>
      </c>
      <c r="E45">
        <v>1</v>
      </c>
      <c r="F45">
        <v>1</v>
      </c>
      <c r="G45">
        <v>1</v>
      </c>
      <c r="H45">
        <v>3</v>
      </c>
      <c r="I45" t="s">
        <v>555</v>
      </c>
      <c r="J45" t="s">
        <v>556</v>
      </c>
      <c r="K45" t="s">
        <v>557</v>
      </c>
      <c r="L45">
        <v>1346</v>
      </c>
      <c r="N45">
        <v>39568864</v>
      </c>
      <c r="O45" t="s">
        <v>540</v>
      </c>
      <c r="P45" t="s">
        <v>540</v>
      </c>
      <c r="Q45">
        <v>1</v>
      </c>
      <c r="W45">
        <v>0</v>
      </c>
      <c r="X45">
        <v>-2113933962</v>
      </c>
      <c r="Y45">
        <v>0.02</v>
      </c>
      <c r="AA45">
        <v>37.29</v>
      </c>
      <c r="AB45">
        <v>0</v>
      </c>
      <c r="AC45">
        <v>0</v>
      </c>
      <c r="AD45">
        <v>0</v>
      </c>
      <c r="AE45">
        <v>37.29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0.02</v>
      </c>
      <c r="AV45">
        <v>0</v>
      </c>
      <c r="AW45">
        <v>2</v>
      </c>
      <c r="AX45">
        <v>991743546</v>
      </c>
      <c r="AY45">
        <v>1</v>
      </c>
      <c r="AZ45">
        <v>0</v>
      </c>
      <c r="BA45">
        <v>49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 ca="1">Y45*Source!I32</f>
        <v>8.0000000000000002E-3</v>
      </c>
      <c r="CY45">
        <f>AA45</f>
        <v>37.29</v>
      </c>
      <c r="CZ45">
        <f>AE45</f>
        <v>37.29</v>
      </c>
      <c r="DA45">
        <f>AI45</f>
        <v>1</v>
      </c>
      <c r="DB45">
        <f>ROUND(ROUND(AT45*CZ45,2),6)</f>
        <v>0.75</v>
      </c>
      <c r="DC45">
        <f>ROUND(ROUND(AT45*AG45,2),6)</f>
        <v>0</v>
      </c>
    </row>
    <row r="46" spans="1:107">
      <c r="A46">
        <f ca="1">ROW(Source!A32)</f>
        <v>32</v>
      </c>
      <c r="B46">
        <v>991675999</v>
      </c>
      <c r="C46">
        <v>991743541</v>
      </c>
      <c r="D46">
        <v>338014469</v>
      </c>
      <c r="E46">
        <v>1</v>
      </c>
      <c r="F46">
        <v>1</v>
      </c>
      <c r="G46">
        <v>1</v>
      </c>
      <c r="H46">
        <v>3</v>
      </c>
      <c r="I46" t="s">
        <v>541</v>
      </c>
      <c r="J46" t="s">
        <v>542</v>
      </c>
      <c r="K46" t="s">
        <v>543</v>
      </c>
      <c r="L46">
        <v>1339</v>
      </c>
      <c r="N46">
        <v>1007</v>
      </c>
      <c r="O46" t="s">
        <v>512</v>
      </c>
      <c r="P46" t="s">
        <v>512</v>
      </c>
      <c r="Q46">
        <v>1</v>
      </c>
      <c r="W46">
        <v>0</v>
      </c>
      <c r="X46">
        <v>619799737</v>
      </c>
      <c r="Y46">
        <v>3.8</v>
      </c>
      <c r="AA46">
        <v>2.44</v>
      </c>
      <c r="AB46">
        <v>0</v>
      </c>
      <c r="AC46">
        <v>0</v>
      </c>
      <c r="AD46">
        <v>0</v>
      </c>
      <c r="AE46">
        <v>2.44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3.8</v>
      </c>
      <c r="AV46">
        <v>0</v>
      </c>
      <c r="AW46">
        <v>2</v>
      </c>
      <c r="AX46">
        <v>991743547</v>
      </c>
      <c r="AY46">
        <v>1</v>
      </c>
      <c r="AZ46">
        <v>0</v>
      </c>
      <c r="BA46">
        <v>50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 ca="1">Y46*Source!I32</f>
        <v>1.52</v>
      </c>
      <c r="CY46">
        <f>AA46</f>
        <v>2.44</v>
      </c>
      <c r="CZ46">
        <f>AE46</f>
        <v>2.44</v>
      </c>
      <c r="DA46">
        <f>AI46</f>
        <v>1</v>
      </c>
      <c r="DB46">
        <f>ROUND(ROUND(AT46*CZ46,2),6)</f>
        <v>9.27</v>
      </c>
      <c r="DC46">
        <f>ROUND(ROUND(AT46*AG46,2),6)</f>
        <v>0</v>
      </c>
    </row>
    <row r="47" spans="1:107">
      <c r="A47">
        <f ca="1">ROW(Source!A33)</f>
        <v>33</v>
      </c>
      <c r="B47">
        <v>991676013</v>
      </c>
      <c r="C47">
        <v>991743541</v>
      </c>
      <c r="D47">
        <v>37808577</v>
      </c>
      <c r="E47">
        <v>1</v>
      </c>
      <c r="F47">
        <v>1</v>
      </c>
      <c r="G47">
        <v>1</v>
      </c>
      <c r="H47">
        <v>1</v>
      </c>
      <c r="I47" t="s">
        <v>544</v>
      </c>
      <c r="K47" t="s">
        <v>545</v>
      </c>
      <c r="L47">
        <v>1369</v>
      </c>
      <c r="N47">
        <v>1013</v>
      </c>
      <c r="O47" t="s">
        <v>499</v>
      </c>
      <c r="P47" t="s">
        <v>499</v>
      </c>
      <c r="Q47">
        <v>1</v>
      </c>
      <c r="W47">
        <v>0</v>
      </c>
      <c r="X47">
        <v>717490484</v>
      </c>
      <c r="Y47">
        <v>5.7614999999999998</v>
      </c>
      <c r="AA47">
        <v>0</v>
      </c>
      <c r="AB47">
        <v>0</v>
      </c>
      <c r="AC47">
        <v>0</v>
      </c>
      <c r="AD47">
        <v>11.64</v>
      </c>
      <c r="AE47">
        <v>0</v>
      </c>
      <c r="AF47">
        <v>0</v>
      </c>
      <c r="AG47">
        <v>0</v>
      </c>
      <c r="AH47">
        <v>11.64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5.01</v>
      </c>
      <c r="AU47" t="s">
        <v>117</v>
      </c>
      <c r="AV47">
        <v>1</v>
      </c>
      <c r="AW47">
        <v>2</v>
      </c>
      <c r="AX47">
        <v>991743542</v>
      </c>
      <c r="AY47">
        <v>1</v>
      </c>
      <c r="AZ47">
        <v>0</v>
      </c>
      <c r="BA47">
        <v>51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 ca="1">Y47*Source!I33</f>
        <v>2.3046000000000002</v>
      </c>
      <c r="CY47">
        <f>AD47</f>
        <v>11.64</v>
      </c>
      <c r="CZ47">
        <f>AH47</f>
        <v>11.64</v>
      </c>
      <c r="DA47">
        <f>AL47</f>
        <v>1</v>
      </c>
      <c r="DB47">
        <f>ROUND((ROUND(AT47*CZ47,2)*1.15),6)</f>
        <v>67.067999999999998</v>
      </c>
      <c r="DC47">
        <f>ROUND((ROUND(AT47*AG47,2)*1.15),6)</f>
        <v>0</v>
      </c>
    </row>
    <row r="48" spans="1:107">
      <c r="A48">
        <f ca="1">ROW(Source!A33)</f>
        <v>33</v>
      </c>
      <c r="B48">
        <v>991676013</v>
      </c>
      <c r="C48">
        <v>991743541</v>
      </c>
      <c r="D48">
        <v>338037132</v>
      </c>
      <c r="E48">
        <v>1</v>
      </c>
      <c r="F48">
        <v>1</v>
      </c>
      <c r="G48">
        <v>1</v>
      </c>
      <c r="H48">
        <v>2</v>
      </c>
      <c r="I48" t="s">
        <v>546</v>
      </c>
      <c r="J48" t="s">
        <v>547</v>
      </c>
      <c r="K48" t="s">
        <v>548</v>
      </c>
      <c r="L48">
        <v>1368</v>
      </c>
      <c r="N48">
        <v>91022270</v>
      </c>
      <c r="O48" t="s">
        <v>505</v>
      </c>
      <c r="P48" t="s">
        <v>505</v>
      </c>
      <c r="Q48">
        <v>1</v>
      </c>
      <c r="W48">
        <v>0</v>
      </c>
      <c r="X48">
        <v>1695838894</v>
      </c>
      <c r="Y48">
        <v>1.875</v>
      </c>
      <c r="AA48">
        <v>0</v>
      </c>
      <c r="AB48">
        <v>154.88</v>
      </c>
      <c r="AC48">
        <v>0</v>
      </c>
      <c r="AD48">
        <v>0</v>
      </c>
      <c r="AE48">
        <v>0</v>
      </c>
      <c r="AF48">
        <v>29.67</v>
      </c>
      <c r="AG48">
        <v>0</v>
      </c>
      <c r="AH48">
        <v>0</v>
      </c>
      <c r="AI48">
        <v>1</v>
      </c>
      <c r="AJ48">
        <v>5.22</v>
      </c>
      <c r="AK48">
        <v>33.6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1.5</v>
      </c>
      <c r="AU48" t="s">
        <v>97</v>
      </c>
      <c r="AV48">
        <v>0</v>
      </c>
      <c r="AW48">
        <v>2</v>
      </c>
      <c r="AX48">
        <v>991743543</v>
      </c>
      <c r="AY48">
        <v>1</v>
      </c>
      <c r="AZ48">
        <v>0</v>
      </c>
      <c r="BA48">
        <v>52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 ca="1">Y48*Source!I33</f>
        <v>0.75</v>
      </c>
      <c r="CY48">
        <f>AB48</f>
        <v>154.88</v>
      </c>
      <c r="CZ48">
        <f>AF48</f>
        <v>29.67</v>
      </c>
      <c r="DA48">
        <f>AJ48</f>
        <v>5.22</v>
      </c>
      <c r="DB48">
        <f>ROUND((ROUND(AT48*CZ48,2)*1.25),6)</f>
        <v>55.637500000000003</v>
      </c>
      <c r="DC48">
        <f>ROUND((ROUND(AT48*AG48,2)*1.25),6)</f>
        <v>0</v>
      </c>
    </row>
    <row r="49" spans="1:107">
      <c r="A49">
        <f ca="1">ROW(Source!A33)</f>
        <v>33</v>
      </c>
      <c r="B49">
        <v>991676013</v>
      </c>
      <c r="C49">
        <v>991743541</v>
      </c>
      <c r="D49">
        <v>337974813</v>
      </c>
      <c r="E49">
        <v>1</v>
      </c>
      <c r="F49">
        <v>1</v>
      </c>
      <c r="G49">
        <v>1</v>
      </c>
      <c r="H49">
        <v>3</v>
      </c>
      <c r="I49" t="s">
        <v>549</v>
      </c>
      <c r="J49" t="s">
        <v>550</v>
      </c>
      <c r="K49" t="s">
        <v>551</v>
      </c>
      <c r="L49">
        <v>1348</v>
      </c>
      <c r="N49">
        <v>39568864</v>
      </c>
      <c r="O49" t="s">
        <v>530</v>
      </c>
      <c r="P49" t="s">
        <v>530</v>
      </c>
      <c r="Q49">
        <v>1000</v>
      </c>
      <c r="W49">
        <v>0</v>
      </c>
      <c r="X49">
        <v>1625292450</v>
      </c>
      <c r="Y49">
        <v>5.0000000000000002E-5</v>
      </c>
      <c r="AA49">
        <v>51858.14</v>
      </c>
      <c r="AB49">
        <v>0</v>
      </c>
      <c r="AC49">
        <v>0</v>
      </c>
      <c r="AD49">
        <v>0</v>
      </c>
      <c r="AE49">
        <v>15118.99</v>
      </c>
      <c r="AF49">
        <v>0</v>
      </c>
      <c r="AG49">
        <v>0</v>
      </c>
      <c r="AH49">
        <v>0</v>
      </c>
      <c r="AI49">
        <v>3.43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5.0000000000000002E-5</v>
      </c>
      <c r="AV49">
        <v>0</v>
      </c>
      <c r="AW49">
        <v>2</v>
      </c>
      <c r="AX49">
        <v>991743544</v>
      </c>
      <c r="AY49">
        <v>1</v>
      </c>
      <c r="AZ49">
        <v>0</v>
      </c>
      <c r="BA49">
        <v>53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 ca="1">Y49*Source!I33</f>
        <v>2.0000000000000002E-5</v>
      </c>
      <c r="CY49">
        <f>AA49</f>
        <v>51858.14</v>
      </c>
      <c r="CZ49">
        <f>AE49</f>
        <v>15118.99</v>
      </c>
      <c r="DA49">
        <f>AI49</f>
        <v>3.43</v>
      </c>
      <c r="DB49">
        <f t="shared" ref="DB49:DB64" si="12">ROUND(ROUND(AT49*CZ49,2),6)</f>
        <v>0.76</v>
      </c>
      <c r="DC49">
        <f t="shared" ref="DC49:DC64" si="13">ROUND(ROUND(AT49*AG49,2),6)</f>
        <v>0</v>
      </c>
    </row>
    <row r="50" spans="1:107">
      <c r="A50">
        <f ca="1">ROW(Source!A33)</f>
        <v>33</v>
      </c>
      <c r="B50">
        <v>991676013</v>
      </c>
      <c r="C50">
        <v>991743541</v>
      </c>
      <c r="D50">
        <v>337974988</v>
      </c>
      <c r="E50">
        <v>1</v>
      </c>
      <c r="F50">
        <v>1</v>
      </c>
      <c r="G50">
        <v>1</v>
      </c>
      <c r="H50">
        <v>3</v>
      </c>
      <c r="I50" t="s">
        <v>552</v>
      </c>
      <c r="J50" t="s">
        <v>553</v>
      </c>
      <c r="K50" t="s">
        <v>554</v>
      </c>
      <c r="L50">
        <v>1348</v>
      </c>
      <c r="N50">
        <v>39568864</v>
      </c>
      <c r="O50" t="s">
        <v>530</v>
      </c>
      <c r="P50" t="s">
        <v>530</v>
      </c>
      <c r="Q50">
        <v>1000</v>
      </c>
      <c r="W50">
        <v>0</v>
      </c>
      <c r="X50">
        <v>24062879</v>
      </c>
      <c r="Y50">
        <v>2.0000000000000002E-5</v>
      </c>
      <c r="AA50">
        <v>66613.5</v>
      </c>
      <c r="AB50">
        <v>0</v>
      </c>
      <c r="AC50">
        <v>0</v>
      </c>
      <c r="AD50">
        <v>0</v>
      </c>
      <c r="AE50">
        <v>16950</v>
      </c>
      <c r="AF50">
        <v>0</v>
      </c>
      <c r="AG50">
        <v>0</v>
      </c>
      <c r="AH50">
        <v>0</v>
      </c>
      <c r="AI50">
        <v>3.93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2.0000000000000002E-5</v>
      </c>
      <c r="AV50">
        <v>0</v>
      </c>
      <c r="AW50">
        <v>2</v>
      </c>
      <c r="AX50">
        <v>991743545</v>
      </c>
      <c r="AY50">
        <v>1</v>
      </c>
      <c r="AZ50">
        <v>0</v>
      </c>
      <c r="BA50">
        <v>54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 ca="1">Y50*Source!I33</f>
        <v>8.0000000000000013E-6</v>
      </c>
      <c r="CY50">
        <f>AA50</f>
        <v>66613.5</v>
      </c>
      <c r="CZ50">
        <f>AE50</f>
        <v>16950</v>
      </c>
      <c r="DA50">
        <f>AI50</f>
        <v>3.93</v>
      </c>
      <c r="DB50">
        <f t="shared" si="12"/>
        <v>0.34</v>
      </c>
      <c r="DC50">
        <f t="shared" si="13"/>
        <v>0</v>
      </c>
    </row>
    <row r="51" spans="1:107">
      <c r="A51">
        <f ca="1">ROW(Source!A33)</f>
        <v>33</v>
      </c>
      <c r="B51">
        <v>991676013</v>
      </c>
      <c r="C51">
        <v>991743541</v>
      </c>
      <c r="D51">
        <v>337972378</v>
      </c>
      <c r="E51">
        <v>1</v>
      </c>
      <c r="F51">
        <v>1</v>
      </c>
      <c r="G51">
        <v>1</v>
      </c>
      <c r="H51">
        <v>3</v>
      </c>
      <c r="I51" t="s">
        <v>555</v>
      </c>
      <c r="J51" t="s">
        <v>556</v>
      </c>
      <c r="K51" t="s">
        <v>557</v>
      </c>
      <c r="L51">
        <v>1346</v>
      </c>
      <c r="N51">
        <v>39568864</v>
      </c>
      <c r="O51" t="s">
        <v>540</v>
      </c>
      <c r="P51" t="s">
        <v>540</v>
      </c>
      <c r="Q51">
        <v>1</v>
      </c>
      <c r="W51">
        <v>0</v>
      </c>
      <c r="X51">
        <v>-2113933962</v>
      </c>
      <c r="Y51">
        <v>0.02</v>
      </c>
      <c r="AA51">
        <v>77.56</v>
      </c>
      <c r="AB51">
        <v>0</v>
      </c>
      <c r="AC51">
        <v>0</v>
      </c>
      <c r="AD51">
        <v>0</v>
      </c>
      <c r="AE51">
        <v>37.29</v>
      </c>
      <c r="AF51">
        <v>0</v>
      </c>
      <c r="AG51">
        <v>0</v>
      </c>
      <c r="AH51">
        <v>0</v>
      </c>
      <c r="AI51">
        <v>2.08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0.02</v>
      </c>
      <c r="AV51">
        <v>0</v>
      </c>
      <c r="AW51">
        <v>2</v>
      </c>
      <c r="AX51">
        <v>991743546</v>
      </c>
      <c r="AY51">
        <v>1</v>
      </c>
      <c r="AZ51">
        <v>0</v>
      </c>
      <c r="BA51">
        <v>55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 ca="1">Y51*Source!I33</f>
        <v>8.0000000000000002E-3</v>
      </c>
      <c r="CY51">
        <f>AA51</f>
        <v>77.56</v>
      </c>
      <c r="CZ51">
        <f>AE51</f>
        <v>37.29</v>
      </c>
      <c r="DA51">
        <f>AI51</f>
        <v>2.08</v>
      </c>
      <c r="DB51">
        <f t="shared" si="12"/>
        <v>0.75</v>
      </c>
      <c r="DC51">
        <f t="shared" si="13"/>
        <v>0</v>
      </c>
    </row>
    <row r="52" spans="1:107">
      <c r="A52">
        <f ca="1">ROW(Source!A33)</f>
        <v>33</v>
      </c>
      <c r="B52">
        <v>991676013</v>
      </c>
      <c r="C52">
        <v>991743541</v>
      </c>
      <c r="D52">
        <v>338014469</v>
      </c>
      <c r="E52">
        <v>1</v>
      </c>
      <c r="F52">
        <v>1</v>
      </c>
      <c r="G52">
        <v>1</v>
      </c>
      <c r="H52">
        <v>3</v>
      </c>
      <c r="I52" t="s">
        <v>541</v>
      </c>
      <c r="J52" t="s">
        <v>542</v>
      </c>
      <c r="K52" t="s">
        <v>543</v>
      </c>
      <c r="L52">
        <v>1339</v>
      </c>
      <c r="N52">
        <v>1007</v>
      </c>
      <c r="O52" t="s">
        <v>512</v>
      </c>
      <c r="P52" t="s">
        <v>512</v>
      </c>
      <c r="Q52">
        <v>1</v>
      </c>
      <c r="W52">
        <v>0</v>
      </c>
      <c r="X52">
        <v>619799737</v>
      </c>
      <c r="Y52">
        <v>3.8</v>
      </c>
      <c r="AA52">
        <v>22.2</v>
      </c>
      <c r="AB52">
        <v>0</v>
      </c>
      <c r="AC52">
        <v>0</v>
      </c>
      <c r="AD52">
        <v>0</v>
      </c>
      <c r="AE52">
        <v>2.44</v>
      </c>
      <c r="AF52">
        <v>0</v>
      </c>
      <c r="AG52">
        <v>0</v>
      </c>
      <c r="AH52">
        <v>0</v>
      </c>
      <c r="AI52">
        <v>9.1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3.8</v>
      </c>
      <c r="AV52">
        <v>0</v>
      </c>
      <c r="AW52">
        <v>2</v>
      </c>
      <c r="AX52">
        <v>991743547</v>
      </c>
      <c r="AY52">
        <v>1</v>
      </c>
      <c r="AZ52">
        <v>0</v>
      </c>
      <c r="BA52">
        <v>56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 ca="1">Y52*Source!I33</f>
        <v>1.52</v>
      </c>
      <c r="CY52">
        <f>AA52</f>
        <v>22.2</v>
      </c>
      <c r="CZ52">
        <f>AE52</f>
        <v>2.44</v>
      </c>
      <c r="DA52">
        <f>AI52</f>
        <v>9.1</v>
      </c>
      <c r="DB52">
        <f t="shared" si="12"/>
        <v>9.27</v>
      </c>
      <c r="DC52">
        <f t="shared" si="13"/>
        <v>0</v>
      </c>
    </row>
    <row r="53" spans="1:107">
      <c r="A53">
        <f ca="1">ROW(Source!A34)</f>
        <v>34</v>
      </c>
      <c r="B53">
        <v>991675999</v>
      </c>
      <c r="C53">
        <v>991676477</v>
      </c>
      <c r="D53">
        <v>37776094</v>
      </c>
      <c r="E53">
        <v>1</v>
      </c>
      <c r="F53">
        <v>1</v>
      </c>
      <c r="G53">
        <v>1</v>
      </c>
      <c r="H53">
        <v>1</v>
      </c>
      <c r="I53" t="s">
        <v>497</v>
      </c>
      <c r="K53" t="s">
        <v>498</v>
      </c>
      <c r="L53">
        <v>1369</v>
      </c>
      <c r="N53">
        <v>1013</v>
      </c>
      <c r="O53" t="s">
        <v>499</v>
      </c>
      <c r="P53" t="s">
        <v>499</v>
      </c>
      <c r="Q53">
        <v>1</v>
      </c>
      <c r="W53">
        <v>0</v>
      </c>
      <c r="X53">
        <v>1415306217</v>
      </c>
      <c r="Y53">
        <v>76.38</v>
      </c>
      <c r="AA53">
        <v>0</v>
      </c>
      <c r="AB53">
        <v>0</v>
      </c>
      <c r="AC53">
        <v>0</v>
      </c>
      <c r="AD53">
        <v>8.31</v>
      </c>
      <c r="AE53">
        <v>0</v>
      </c>
      <c r="AF53">
        <v>0</v>
      </c>
      <c r="AG53">
        <v>0</v>
      </c>
      <c r="AH53">
        <v>8.31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76.38</v>
      </c>
      <c r="AV53">
        <v>1</v>
      </c>
      <c r="AW53">
        <v>2</v>
      </c>
      <c r="AX53">
        <v>991676478</v>
      </c>
      <c r="AY53">
        <v>1</v>
      </c>
      <c r="AZ53">
        <v>0</v>
      </c>
      <c r="BA53">
        <v>57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 ca="1">Y53*Source!I34</f>
        <v>15.276</v>
      </c>
      <c r="CY53">
        <f>AD53</f>
        <v>8.31</v>
      </c>
      <c r="CZ53">
        <f>AH53</f>
        <v>8.31</v>
      </c>
      <c r="DA53">
        <f>AL53</f>
        <v>1</v>
      </c>
      <c r="DB53">
        <f t="shared" si="12"/>
        <v>634.72</v>
      </c>
      <c r="DC53">
        <f t="shared" si="13"/>
        <v>0</v>
      </c>
    </row>
    <row r="54" spans="1:107">
      <c r="A54">
        <f ca="1">ROW(Source!A34)</f>
        <v>34</v>
      </c>
      <c r="B54">
        <v>991675999</v>
      </c>
      <c r="C54">
        <v>991676477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92</v>
      </c>
      <c r="K54" t="s">
        <v>500</v>
      </c>
      <c r="L54">
        <v>608254</v>
      </c>
      <c r="N54">
        <v>1013</v>
      </c>
      <c r="O54" t="s">
        <v>501</v>
      </c>
      <c r="P54" t="s">
        <v>501</v>
      </c>
      <c r="Q54">
        <v>1</v>
      </c>
      <c r="W54">
        <v>0</v>
      </c>
      <c r="X54">
        <v>-185737400</v>
      </c>
      <c r="Y54">
        <v>0.26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0.26</v>
      </c>
      <c r="AV54">
        <v>2</v>
      </c>
      <c r="AW54">
        <v>2</v>
      </c>
      <c r="AX54">
        <v>991676479</v>
      </c>
      <c r="AY54">
        <v>1</v>
      </c>
      <c r="AZ54">
        <v>0</v>
      </c>
      <c r="BA54">
        <v>58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 ca="1">Y54*Source!I34</f>
        <v>5.2000000000000005E-2</v>
      </c>
      <c r="CY54">
        <f>AD54</f>
        <v>0</v>
      </c>
      <c r="CZ54">
        <f>AH54</f>
        <v>0</v>
      </c>
      <c r="DA54">
        <f>AL54</f>
        <v>1</v>
      </c>
      <c r="DB54">
        <f t="shared" si="12"/>
        <v>0</v>
      </c>
      <c r="DC54">
        <f t="shared" si="13"/>
        <v>0</v>
      </c>
    </row>
    <row r="55" spans="1:107">
      <c r="A55">
        <f ca="1">ROW(Source!A34)</f>
        <v>34</v>
      </c>
      <c r="B55">
        <v>991675999</v>
      </c>
      <c r="C55">
        <v>991676477</v>
      </c>
      <c r="D55">
        <v>338036985</v>
      </c>
      <c r="E55">
        <v>1</v>
      </c>
      <c r="F55">
        <v>1</v>
      </c>
      <c r="G55">
        <v>1</v>
      </c>
      <c r="H55">
        <v>2</v>
      </c>
      <c r="I55" t="s">
        <v>502</v>
      </c>
      <c r="J55" t="s">
        <v>503</v>
      </c>
      <c r="K55" t="s">
        <v>504</v>
      </c>
      <c r="L55">
        <v>1368</v>
      </c>
      <c r="N55">
        <v>91022270</v>
      </c>
      <c r="O55" t="s">
        <v>505</v>
      </c>
      <c r="P55" t="s">
        <v>505</v>
      </c>
      <c r="Q55">
        <v>1</v>
      </c>
      <c r="W55">
        <v>0</v>
      </c>
      <c r="X55">
        <v>344519037</v>
      </c>
      <c r="Y55">
        <v>0.26</v>
      </c>
      <c r="AA55">
        <v>0</v>
      </c>
      <c r="AB55">
        <v>31.26</v>
      </c>
      <c r="AC55">
        <v>13.5</v>
      </c>
      <c r="AD55">
        <v>0</v>
      </c>
      <c r="AE55">
        <v>0</v>
      </c>
      <c r="AF55">
        <v>31.26</v>
      </c>
      <c r="AG55">
        <v>13.5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0.26</v>
      </c>
      <c r="AV55">
        <v>0</v>
      </c>
      <c r="AW55">
        <v>2</v>
      </c>
      <c r="AX55">
        <v>991676480</v>
      </c>
      <c r="AY55">
        <v>1</v>
      </c>
      <c r="AZ55">
        <v>0</v>
      </c>
      <c r="BA55">
        <v>59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 ca="1">Y55*Source!I34</f>
        <v>5.2000000000000005E-2</v>
      </c>
      <c r="CY55">
        <f>AB55</f>
        <v>31.26</v>
      </c>
      <c r="CZ55">
        <f>AF55</f>
        <v>31.26</v>
      </c>
      <c r="DA55">
        <f>AJ55</f>
        <v>1</v>
      </c>
      <c r="DB55">
        <f t="shared" si="12"/>
        <v>8.1300000000000008</v>
      </c>
      <c r="DC55">
        <f t="shared" si="13"/>
        <v>3.51</v>
      </c>
    </row>
    <row r="56" spans="1:107">
      <c r="A56">
        <f ca="1">ROW(Source!A34)</f>
        <v>34</v>
      </c>
      <c r="B56">
        <v>991675999</v>
      </c>
      <c r="C56">
        <v>991676477</v>
      </c>
      <c r="D56">
        <v>338037088</v>
      </c>
      <c r="E56">
        <v>1</v>
      </c>
      <c r="F56">
        <v>1</v>
      </c>
      <c r="G56">
        <v>1</v>
      </c>
      <c r="H56">
        <v>2</v>
      </c>
      <c r="I56" t="s">
        <v>506</v>
      </c>
      <c r="J56" t="s">
        <v>507</v>
      </c>
      <c r="K56" t="s">
        <v>508</v>
      </c>
      <c r="L56">
        <v>1368</v>
      </c>
      <c r="N56">
        <v>91022270</v>
      </c>
      <c r="O56" t="s">
        <v>505</v>
      </c>
      <c r="P56" t="s">
        <v>505</v>
      </c>
      <c r="Q56">
        <v>1</v>
      </c>
      <c r="W56">
        <v>0</v>
      </c>
      <c r="X56">
        <v>1514068676</v>
      </c>
      <c r="Y56">
        <v>6.5</v>
      </c>
      <c r="AA56">
        <v>0</v>
      </c>
      <c r="AB56">
        <v>1.2</v>
      </c>
      <c r="AC56">
        <v>0</v>
      </c>
      <c r="AD56">
        <v>0</v>
      </c>
      <c r="AE56">
        <v>0</v>
      </c>
      <c r="AF56">
        <v>1.2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6.5</v>
      </c>
      <c r="AV56">
        <v>0</v>
      </c>
      <c r="AW56">
        <v>2</v>
      </c>
      <c r="AX56">
        <v>991676481</v>
      </c>
      <c r="AY56">
        <v>1</v>
      </c>
      <c r="AZ56">
        <v>0</v>
      </c>
      <c r="BA56">
        <v>60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 ca="1">Y56*Source!I34</f>
        <v>1.3</v>
      </c>
      <c r="CY56">
        <f>AB56</f>
        <v>1.2</v>
      </c>
      <c r="CZ56">
        <f>AF56</f>
        <v>1.2</v>
      </c>
      <c r="DA56">
        <f>AJ56</f>
        <v>1</v>
      </c>
      <c r="DB56">
        <f t="shared" si="12"/>
        <v>7.8</v>
      </c>
      <c r="DC56">
        <f t="shared" si="13"/>
        <v>0</v>
      </c>
    </row>
    <row r="57" spans="1:107">
      <c r="A57">
        <f ca="1">ROW(Source!A34)</f>
        <v>34</v>
      </c>
      <c r="B57">
        <v>991675999</v>
      </c>
      <c r="C57">
        <v>991676477</v>
      </c>
      <c r="D57">
        <v>337971757</v>
      </c>
      <c r="E57">
        <v>1</v>
      </c>
      <c r="F57">
        <v>1</v>
      </c>
      <c r="G57">
        <v>1</v>
      </c>
      <c r="H57">
        <v>3</v>
      </c>
      <c r="I57" t="s">
        <v>509</v>
      </c>
      <c r="J57" t="s">
        <v>510</v>
      </c>
      <c r="K57" t="s">
        <v>511</v>
      </c>
      <c r="L57">
        <v>1339</v>
      </c>
      <c r="N57">
        <v>1007</v>
      </c>
      <c r="O57" t="s">
        <v>512</v>
      </c>
      <c r="P57" t="s">
        <v>512</v>
      </c>
      <c r="Q57">
        <v>1</v>
      </c>
      <c r="W57">
        <v>0</v>
      </c>
      <c r="X57">
        <v>-756465305</v>
      </c>
      <c r="Y57">
        <v>5.4</v>
      </c>
      <c r="AA57">
        <v>6.23</v>
      </c>
      <c r="AB57">
        <v>0</v>
      </c>
      <c r="AC57">
        <v>0</v>
      </c>
      <c r="AD57">
        <v>0</v>
      </c>
      <c r="AE57">
        <v>6.23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5.4</v>
      </c>
      <c r="AV57">
        <v>0</v>
      </c>
      <c r="AW57">
        <v>2</v>
      </c>
      <c r="AX57">
        <v>991676482</v>
      </c>
      <c r="AY57">
        <v>1</v>
      </c>
      <c r="AZ57">
        <v>0</v>
      </c>
      <c r="BA57">
        <v>61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 ca="1">Y57*Source!I34</f>
        <v>1.08</v>
      </c>
      <c r="CY57">
        <f>AA57</f>
        <v>6.23</v>
      </c>
      <c r="CZ57">
        <f>AE57</f>
        <v>6.23</v>
      </c>
      <c r="DA57">
        <f>AI57</f>
        <v>1</v>
      </c>
      <c r="DB57">
        <f t="shared" si="12"/>
        <v>33.64</v>
      </c>
      <c r="DC57">
        <f t="shared" si="13"/>
        <v>0</v>
      </c>
    </row>
    <row r="58" spans="1:107">
      <c r="A58">
        <f ca="1">ROW(Source!A34)</f>
        <v>34</v>
      </c>
      <c r="B58">
        <v>991675999</v>
      </c>
      <c r="C58">
        <v>991676477</v>
      </c>
      <c r="D58">
        <v>337971746</v>
      </c>
      <c r="E58">
        <v>1</v>
      </c>
      <c r="F58">
        <v>1</v>
      </c>
      <c r="G58">
        <v>1</v>
      </c>
      <c r="H58">
        <v>3</v>
      </c>
      <c r="I58" t="s">
        <v>513</v>
      </c>
      <c r="J58" t="s">
        <v>514</v>
      </c>
      <c r="K58" t="s">
        <v>515</v>
      </c>
      <c r="L58">
        <v>1339</v>
      </c>
      <c r="N58">
        <v>1007</v>
      </c>
      <c r="O58" t="s">
        <v>512</v>
      </c>
      <c r="P58" t="s">
        <v>512</v>
      </c>
      <c r="Q58">
        <v>1</v>
      </c>
      <c r="W58">
        <v>0</v>
      </c>
      <c r="X58">
        <v>-203673795</v>
      </c>
      <c r="Y58">
        <v>0.85</v>
      </c>
      <c r="AA58">
        <v>38.49</v>
      </c>
      <c r="AB58">
        <v>0</v>
      </c>
      <c r="AC58">
        <v>0</v>
      </c>
      <c r="AD58">
        <v>0</v>
      </c>
      <c r="AE58">
        <v>38.49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0.85</v>
      </c>
      <c r="AV58">
        <v>0</v>
      </c>
      <c r="AW58">
        <v>2</v>
      </c>
      <c r="AX58">
        <v>991676483</v>
      </c>
      <c r="AY58">
        <v>1</v>
      </c>
      <c r="AZ58">
        <v>0</v>
      </c>
      <c r="BA58">
        <v>62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 ca="1">Y58*Source!I34</f>
        <v>0.17</v>
      </c>
      <c r="CY58">
        <f>AA58</f>
        <v>38.49</v>
      </c>
      <c r="CZ58">
        <f>AE58</f>
        <v>38.49</v>
      </c>
      <c r="DA58">
        <f>AI58</f>
        <v>1</v>
      </c>
      <c r="DB58">
        <f t="shared" si="12"/>
        <v>32.72</v>
      </c>
      <c r="DC58">
        <f t="shared" si="13"/>
        <v>0</v>
      </c>
    </row>
    <row r="59" spans="1:107">
      <c r="A59">
        <f ca="1">ROW(Source!A35)</f>
        <v>35</v>
      </c>
      <c r="B59">
        <v>991676013</v>
      </c>
      <c r="C59">
        <v>991676477</v>
      </c>
      <c r="D59">
        <v>37776094</v>
      </c>
      <c r="E59">
        <v>1</v>
      </c>
      <c r="F59">
        <v>1</v>
      </c>
      <c r="G59">
        <v>1</v>
      </c>
      <c r="H59">
        <v>1</v>
      </c>
      <c r="I59" t="s">
        <v>497</v>
      </c>
      <c r="K59" t="s">
        <v>498</v>
      </c>
      <c r="L59">
        <v>1369</v>
      </c>
      <c r="N59">
        <v>1013</v>
      </c>
      <c r="O59" t="s">
        <v>499</v>
      </c>
      <c r="P59" t="s">
        <v>499</v>
      </c>
      <c r="Q59">
        <v>1</v>
      </c>
      <c r="W59">
        <v>0</v>
      </c>
      <c r="X59">
        <v>1415306217</v>
      </c>
      <c r="Y59">
        <v>76.38</v>
      </c>
      <c r="AA59">
        <v>0</v>
      </c>
      <c r="AB59">
        <v>0</v>
      </c>
      <c r="AC59">
        <v>0</v>
      </c>
      <c r="AD59">
        <v>8.31</v>
      </c>
      <c r="AE59">
        <v>0</v>
      </c>
      <c r="AF59">
        <v>0</v>
      </c>
      <c r="AG59">
        <v>0</v>
      </c>
      <c r="AH59">
        <v>8.31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76.38</v>
      </c>
      <c r="AV59">
        <v>1</v>
      </c>
      <c r="AW59">
        <v>2</v>
      </c>
      <c r="AX59">
        <v>991676478</v>
      </c>
      <c r="AY59">
        <v>1</v>
      </c>
      <c r="AZ59">
        <v>0</v>
      </c>
      <c r="BA59">
        <v>64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 ca="1">Y59*Source!I35</f>
        <v>15.276</v>
      </c>
      <c r="CY59">
        <f>AD59</f>
        <v>8.31</v>
      </c>
      <c r="CZ59">
        <f>AH59</f>
        <v>8.31</v>
      </c>
      <c r="DA59">
        <f>AL59</f>
        <v>1</v>
      </c>
      <c r="DB59">
        <f t="shared" si="12"/>
        <v>634.72</v>
      </c>
      <c r="DC59">
        <f t="shared" si="13"/>
        <v>0</v>
      </c>
    </row>
    <row r="60" spans="1:107">
      <c r="A60">
        <f ca="1">ROW(Source!A35)</f>
        <v>35</v>
      </c>
      <c r="B60">
        <v>991676013</v>
      </c>
      <c r="C60">
        <v>991676477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92</v>
      </c>
      <c r="K60" t="s">
        <v>500</v>
      </c>
      <c r="L60">
        <v>608254</v>
      </c>
      <c r="N60">
        <v>1013</v>
      </c>
      <c r="O60" t="s">
        <v>501</v>
      </c>
      <c r="P60" t="s">
        <v>501</v>
      </c>
      <c r="Q60">
        <v>1</v>
      </c>
      <c r="W60">
        <v>0</v>
      </c>
      <c r="X60">
        <v>-185737400</v>
      </c>
      <c r="Y60">
        <v>0.26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0.26</v>
      </c>
      <c r="AV60">
        <v>2</v>
      </c>
      <c r="AW60">
        <v>2</v>
      </c>
      <c r="AX60">
        <v>991676479</v>
      </c>
      <c r="AY60">
        <v>1</v>
      </c>
      <c r="AZ60">
        <v>0</v>
      </c>
      <c r="BA60">
        <v>65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 ca="1">Y60*Source!I35</f>
        <v>5.2000000000000005E-2</v>
      </c>
      <c r="CY60">
        <f>AD60</f>
        <v>0</v>
      </c>
      <c r="CZ60">
        <f>AH60</f>
        <v>0</v>
      </c>
      <c r="DA60">
        <f>AL60</f>
        <v>1</v>
      </c>
      <c r="DB60">
        <f t="shared" si="12"/>
        <v>0</v>
      </c>
      <c r="DC60">
        <f t="shared" si="13"/>
        <v>0</v>
      </c>
    </row>
    <row r="61" spans="1:107">
      <c r="A61">
        <f ca="1">ROW(Source!A35)</f>
        <v>35</v>
      </c>
      <c r="B61">
        <v>991676013</v>
      </c>
      <c r="C61">
        <v>991676477</v>
      </c>
      <c r="D61">
        <v>338036985</v>
      </c>
      <c r="E61">
        <v>1</v>
      </c>
      <c r="F61">
        <v>1</v>
      </c>
      <c r="G61">
        <v>1</v>
      </c>
      <c r="H61">
        <v>2</v>
      </c>
      <c r="I61" t="s">
        <v>502</v>
      </c>
      <c r="J61" t="s">
        <v>503</v>
      </c>
      <c r="K61" t="s">
        <v>504</v>
      </c>
      <c r="L61">
        <v>1368</v>
      </c>
      <c r="N61">
        <v>91022270</v>
      </c>
      <c r="O61" t="s">
        <v>505</v>
      </c>
      <c r="P61" t="s">
        <v>505</v>
      </c>
      <c r="Q61">
        <v>1</v>
      </c>
      <c r="W61">
        <v>0</v>
      </c>
      <c r="X61">
        <v>344519037</v>
      </c>
      <c r="Y61">
        <v>0.26</v>
      </c>
      <c r="AA61">
        <v>0</v>
      </c>
      <c r="AB61">
        <v>466.71</v>
      </c>
      <c r="AC61">
        <v>453.6</v>
      </c>
      <c r="AD61">
        <v>0</v>
      </c>
      <c r="AE61">
        <v>0</v>
      </c>
      <c r="AF61">
        <v>31.26</v>
      </c>
      <c r="AG61">
        <v>13.5</v>
      </c>
      <c r="AH61">
        <v>0</v>
      </c>
      <c r="AI61">
        <v>1</v>
      </c>
      <c r="AJ61">
        <v>14.93</v>
      </c>
      <c r="AK61">
        <v>33.6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0.26</v>
      </c>
      <c r="AV61">
        <v>0</v>
      </c>
      <c r="AW61">
        <v>2</v>
      </c>
      <c r="AX61">
        <v>991676480</v>
      </c>
      <c r="AY61">
        <v>1</v>
      </c>
      <c r="AZ61">
        <v>0</v>
      </c>
      <c r="BA61">
        <v>66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 ca="1">Y61*Source!I35</f>
        <v>5.2000000000000005E-2</v>
      </c>
      <c r="CY61">
        <f>AB61</f>
        <v>466.71</v>
      </c>
      <c r="CZ61">
        <f>AF61</f>
        <v>31.26</v>
      </c>
      <c r="DA61">
        <f>AJ61</f>
        <v>14.93</v>
      </c>
      <c r="DB61">
        <f t="shared" si="12"/>
        <v>8.1300000000000008</v>
      </c>
      <c r="DC61">
        <f t="shared" si="13"/>
        <v>3.51</v>
      </c>
    </row>
    <row r="62" spans="1:107">
      <c r="A62">
        <f ca="1">ROW(Source!A35)</f>
        <v>35</v>
      </c>
      <c r="B62">
        <v>991676013</v>
      </c>
      <c r="C62">
        <v>991676477</v>
      </c>
      <c r="D62">
        <v>338037088</v>
      </c>
      <c r="E62">
        <v>1</v>
      </c>
      <c r="F62">
        <v>1</v>
      </c>
      <c r="G62">
        <v>1</v>
      </c>
      <c r="H62">
        <v>2</v>
      </c>
      <c r="I62" t="s">
        <v>506</v>
      </c>
      <c r="J62" t="s">
        <v>507</v>
      </c>
      <c r="K62" t="s">
        <v>508</v>
      </c>
      <c r="L62">
        <v>1368</v>
      </c>
      <c r="N62">
        <v>91022270</v>
      </c>
      <c r="O62" t="s">
        <v>505</v>
      </c>
      <c r="P62" t="s">
        <v>505</v>
      </c>
      <c r="Q62">
        <v>1</v>
      </c>
      <c r="W62">
        <v>0</v>
      </c>
      <c r="X62">
        <v>1514068676</v>
      </c>
      <c r="Y62">
        <v>6.5</v>
      </c>
      <c r="AA62">
        <v>0</v>
      </c>
      <c r="AB62">
        <v>8.5399999999999991</v>
      </c>
      <c r="AC62">
        <v>0</v>
      </c>
      <c r="AD62">
        <v>0</v>
      </c>
      <c r="AE62">
        <v>0</v>
      </c>
      <c r="AF62">
        <v>1.2</v>
      </c>
      <c r="AG62">
        <v>0</v>
      </c>
      <c r="AH62">
        <v>0</v>
      </c>
      <c r="AI62">
        <v>1</v>
      </c>
      <c r="AJ62">
        <v>7.12</v>
      </c>
      <c r="AK62">
        <v>33.6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6.5</v>
      </c>
      <c r="AV62">
        <v>0</v>
      </c>
      <c r="AW62">
        <v>2</v>
      </c>
      <c r="AX62">
        <v>991676481</v>
      </c>
      <c r="AY62">
        <v>1</v>
      </c>
      <c r="AZ62">
        <v>0</v>
      </c>
      <c r="BA62">
        <v>67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 ca="1">Y62*Source!I35</f>
        <v>1.3</v>
      </c>
      <c r="CY62">
        <f>AB62</f>
        <v>8.5399999999999991</v>
      </c>
      <c r="CZ62">
        <f>AF62</f>
        <v>1.2</v>
      </c>
      <c r="DA62">
        <f>AJ62</f>
        <v>7.12</v>
      </c>
      <c r="DB62">
        <f t="shared" si="12"/>
        <v>7.8</v>
      </c>
      <c r="DC62">
        <f t="shared" si="13"/>
        <v>0</v>
      </c>
    </row>
    <row r="63" spans="1:107">
      <c r="A63">
        <f ca="1">ROW(Source!A35)</f>
        <v>35</v>
      </c>
      <c r="B63">
        <v>991676013</v>
      </c>
      <c r="C63">
        <v>991676477</v>
      </c>
      <c r="D63">
        <v>337971757</v>
      </c>
      <c r="E63">
        <v>1</v>
      </c>
      <c r="F63">
        <v>1</v>
      </c>
      <c r="G63">
        <v>1</v>
      </c>
      <c r="H63">
        <v>3</v>
      </c>
      <c r="I63" t="s">
        <v>509</v>
      </c>
      <c r="J63" t="s">
        <v>510</v>
      </c>
      <c r="K63" t="s">
        <v>511</v>
      </c>
      <c r="L63">
        <v>1339</v>
      </c>
      <c r="N63">
        <v>1007</v>
      </c>
      <c r="O63" t="s">
        <v>512</v>
      </c>
      <c r="P63" t="s">
        <v>512</v>
      </c>
      <c r="Q63">
        <v>1</v>
      </c>
      <c r="W63">
        <v>0</v>
      </c>
      <c r="X63">
        <v>-756465305</v>
      </c>
      <c r="Y63">
        <v>5.4</v>
      </c>
      <c r="AA63">
        <v>75.069999999999993</v>
      </c>
      <c r="AB63">
        <v>0</v>
      </c>
      <c r="AC63">
        <v>0</v>
      </c>
      <c r="AD63">
        <v>0</v>
      </c>
      <c r="AE63">
        <v>6.23</v>
      </c>
      <c r="AF63">
        <v>0</v>
      </c>
      <c r="AG63">
        <v>0</v>
      </c>
      <c r="AH63">
        <v>0</v>
      </c>
      <c r="AI63">
        <v>12.05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5.4</v>
      </c>
      <c r="AV63">
        <v>0</v>
      </c>
      <c r="AW63">
        <v>2</v>
      </c>
      <c r="AX63">
        <v>991676482</v>
      </c>
      <c r="AY63">
        <v>1</v>
      </c>
      <c r="AZ63">
        <v>0</v>
      </c>
      <c r="BA63">
        <v>68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 ca="1">Y63*Source!I35</f>
        <v>1.08</v>
      </c>
      <c r="CY63">
        <f>AA63</f>
        <v>75.069999999999993</v>
      </c>
      <c r="CZ63">
        <f>AE63</f>
        <v>6.23</v>
      </c>
      <c r="DA63">
        <f>AI63</f>
        <v>12.05</v>
      </c>
      <c r="DB63">
        <f t="shared" si="12"/>
        <v>33.64</v>
      </c>
      <c r="DC63">
        <f t="shared" si="13"/>
        <v>0</v>
      </c>
    </row>
    <row r="64" spans="1:107">
      <c r="A64">
        <f ca="1">ROW(Source!A35)</f>
        <v>35</v>
      </c>
      <c r="B64">
        <v>991676013</v>
      </c>
      <c r="C64">
        <v>991676477</v>
      </c>
      <c r="D64">
        <v>337971746</v>
      </c>
      <c r="E64">
        <v>1</v>
      </c>
      <c r="F64">
        <v>1</v>
      </c>
      <c r="G64">
        <v>1</v>
      </c>
      <c r="H64">
        <v>3</v>
      </c>
      <c r="I64" t="s">
        <v>513</v>
      </c>
      <c r="J64" t="s">
        <v>514</v>
      </c>
      <c r="K64" t="s">
        <v>515</v>
      </c>
      <c r="L64">
        <v>1339</v>
      </c>
      <c r="N64">
        <v>1007</v>
      </c>
      <c r="O64" t="s">
        <v>512</v>
      </c>
      <c r="P64" t="s">
        <v>512</v>
      </c>
      <c r="Q64">
        <v>1</v>
      </c>
      <c r="W64">
        <v>0</v>
      </c>
      <c r="X64">
        <v>-203673795</v>
      </c>
      <c r="Y64">
        <v>0.85</v>
      </c>
      <c r="AA64">
        <v>410.69</v>
      </c>
      <c r="AB64">
        <v>0</v>
      </c>
      <c r="AC64">
        <v>0</v>
      </c>
      <c r="AD64">
        <v>0</v>
      </c>
      <c r="AE64">
        <v>38.49</v>
      </c>
      <c r="AF64">
        <v>0</v>
      </c>
      <c r="AG64">
        <v>0</v>
      </c>
      <c r="AH64">
        <v>0</v>
      </c>
      <c r="AI64">
        <v>10.67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0.85</v>
      </c>
      <c r="AV64">
        <v>0</v>
      </c>
      <c r="AW64">
        <v>2</v>
      </c>
      <c r="AX64">
        <v>991676483</v>
      </c>
      <c r="AY64">
        <v>1</v>
      </c>
      <c r="AZ64">
        <v>0</v>
      </c>
      <c r="BA64">
        <v>69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 ca="1">Y64*Source!I35</f>
        <v>0.17</v>
      </c>
      <c r="CY64">
        <f>AA64</f>
        <v>410.69</v>
      </c>
      <c r="CZ64">
        <f>AE64</f>
        <v>38.49</v>
      </c>
      <c r="DA64">
        <f>AI64</f>
        <v>10.67</v>
      </c>
      <c r="DB64">
        <f t="shared" si="12"/>
        <v>32.72</v>
      </c>
      <c r="DC64">
        <f t="shared" si="13"/>
        <v>0</v>
      </c>
    </row>
    <row r="65" spans="1:107">
      <c r="A65">
        <f ca="1">ROW(Source!A36)</f>
        <v>36</v>
      </c>
      <c r="B65">
        <v>991675999</v>
      </c>
      <c r="C65">
        <v>991676562</v>
      </c>
      <c r="D65">
        <v>37778912</v>
      </c>
      <c r="E65">
        <v>1</v>
      </c>
      <c r="F65">
        <v>1</v>
      </c>
      <c r="G65">
        <v>1</v>
      </c>
      <c r="H65">
        <v>1</v>
      </c>
      <c r="I65" t="s">
        <v>516</v>
      </c>
      <c r="K65" t="s">
        <v>517</v>
      </c>
      <c r="L65">
        <v>1369</v>
      </c>
      <c r="N65">
        <v>1013</v>
      </c>
      <c r="O65" t="s">
        <v>499</v>
      </c>
      <c r="P65" t="s">
        <v>499</v>
      </c>
      <c r="Q65">
        <v>1</v>
      </c>
      <c r="W65">
        <v>0</v>
      </c>
      <c r="X65">
        <v>355262106</v>
      </c>
      <c r="Y65">
        <v>70.207499999999996</v>
      </c>
      <c r="AA65">
        <v>0</v>
      </c>
      <c r="AB65">
        <v>0</v>
      </c>
      <c r="AC65">
        <v>0</v>
      </c>
      <c r="AD65">
        <v>9.18</v>
      </c>
      <c r="AE65">
        <v>0</v>
      </c>
      <c r="AF65">
        <v>0</v>
      </c>
      <c r="AG65">
        <v>0</v>
      </c>
      <c r="AH65">
        <v>9.18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61.05</v>
      </c>
      <c r="AU65" t="s">
        <v>98</v>
      </c>
      <c r="AV65">
        <v>1</v>
      </c>
      <c r="AW65">
        <v>2</v>
      </c>
      <c r="AX65">
        <v>991676808</v>
      </c>
      <c r="AY65">
        <v>1</v>
      </c>
      <c r="AZ65">
        <v>0</v>
      </c>
      <c r="BA65">
        <v>71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 ca="1">Y65*Source!I36</f>
        <v>14.041499999999999</v>
      </c>
      <c r="CY65">
        <f>AD65</f>
        <v>9.18</v>
      </c>
      <c r="CZ65">
        <f>AH65</f>
        <v>9.18</v>
      </c>
      <c r="DA65">
        <f>AL65</f>
        <v>1</v>
      </c>
      <c r="DB65">
        <f>ROUND((ROUND(AT65*CZ65,2)*1.15),6)</f>
        <v>644.50599999999997</v>
      </c>
      <c r="DC65">
        <f>ROUND((ROUND(AT65*AG65,2)*1.15),6)</f>
        <v>0</v>
      </c>
    </row>
    <row r="66" spans="1:107">
      <c r="A66">
        <f ca="1">ROW(Source!A36)</f>
        <v>36</v>
      </c>
      <c r="B66">
        <v>991675999</v>
      </c>
      <c r="C66">
        <v>991676562</v>
      </c>
      <c r="D66">
        <v>121548</v>
      </c>
      <c r="E66">
        <v>1</v>
      </c>
      <c r="F66">
        <v>1</v>
      </c>
      <c r="G66">
        <v>1</v>
      </c>
      <c r="H66">
        <v>1</v>
      </c>
      <c r="I66" t="s">
        <v>92</v>
      </c>
      <c r="K66" t="s">
        <v>500</v>
      </c>
      <c r="L66">
        <v>608254</v>
      </c>
      <c r="N66">
        <v>1013</v>
      </c>
      <c r="O66" t="s">
        <v>501</v>
      </c>
      <c r="P66" t="s">
        <v>501</v>
      </c>
      <c r="Q66">
        <v>1</v>
      </c>
      <c r="W66">
        <v>0</v>
      </c>
      <c r="X66">
        <v>-185737400</v>
      </c>
      <c r="Y66">
        <v>0.35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0.28000000000000003</v>
      </c>
      <c r="AU66" t="s">
        <v>97</v>
      </c>
      <c r="AV66">
        <v>2</v>
      </c>
      <c r="AW66">
        <v>2</v>
      </c>
      <c r="AX66">
        <v>991676809</v>
      </c>
      <c r="AY66">
        <v>1</v>
      </c>
      <c r="AZ66">
        <v>0</v>
      </c>
      <c r="BA66">
        <v>72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 ca="1">Y66*Source!I36</f>
        <v>6.9999999999999993E-2</v>
      </c>
      <c r="CY66">
        <f>AD66</f>
        <v>0</v>
      </c>
      <c r="CZ66">
        <f>AH66</f>
        <v>0</v>
      </c>
      <c r="DA66">
        <f>AL66</f>
        <v>1</v>
      </c>
      <c r="DB66">
        <f>ROUND((ROUND(AT66*CZ66,2)*1.25),6)</f>
        <v>0</v>
      </c>
      <c r="DC66">
        <f>ROUND((ROUND(AT66*AG66,2)*1.25),6)</f>
        <v>0</v>
      </c>
    </row>
    <row r="67" spans="1:107">
      <c r="A67">
        <f ca="1">ROW(Source!A36)</f>
        <v>36</v>
      </c>
      <c r="B67">
        <v>991675999</v>
      </c>
      <c r="C67">
        <v>991676562</v>
      </c>
      <c r="D67">
        <v>338036697</v>
      </c>
      <c r="E67">
        <v>1</v>
      </c>
      <c r="F67">
        <v>1</v>
      </c>
      <c r="G67">
        <v>1</v>
      </c>
      <c r="H67">
        <v>2</v>
      </c>
      <c r="I67" t="s">
        <v>518</v>
      </c>
      <c r="J67" t="s">
        <v>519</v>
      </c>
      <c r="K67" t="s">
        <v>520</v>
      </c>
      <c r="L67">
        <v>1368</v>
      </c>
      <c r="N67">
        <v>91022270</v>
      </c>
      <c r="O67" t="s">
        <v>505</v>
      </c>
      <c r="P67" t="s">
        <v>505</v>
      </c>
      <c r="Q67">
        <v>1</v>
      </c>
      <c r="W67">
        <v>0</v>
      </c>
      <c r="X67">
        <v>-438066613</v>
      </c>
      <c r="Y67">
        <v>0.22500000000000001</v>
      </c>
      <c r="AA67">
        <v>0</v>
      </c>
      <c r="AB67">
        <v>86.4</v>
      </c>
      <c r="AC67">
        <v>13.5</v>
      </c>
      <c r="AD67">
        <v>0</v>
      </c>
      <c r="AE67">
        <v>0</v>
      </c>
      <c r="AF67">
        <v>86.4</v>
      </c>
      <c r="AG67">
        <v>13.5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0.18</v>
      </c>
      <c r="AU67" t="s">
        <v>97</v>
      </c>
      <c r="AV67">
        <v>0</v>
      </c>
      <c r="AW67">
        <v>2</v>
      </c>
      <c r="AX67">
        <v>991676810</v>
      </c>
      <c r="AY67">
        <v>1</v>
      </c>
      <c r="AZ67">
        <v>0</v>
      </c>
      <c r="BA67">
        <v>73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 ca="1">Y67*Source!I36</f>
        <v>4.5000000000000005E-2</v>
      </c>
      <c r="CY67">
        <f>AB67</f>
        <v>86.4</v>
      </c>
      <c r="CZ67">
        <f>AF67</f>
        <v>86.4</v>
      </c>
      <c r="DA67">
        <f>AJ67</f>
        <v>1</v>
      </c>
      <c r="DB67">
        <f>ROUND((ROUND(AT67*CZ67,2)*1.25),6)</f>
        <v>19.4375</v>
      </c>
      <c r="DC67">
        <f>ROUND((ROUND(AT67*AG67,2)*1.25),6)</f>
        <v>3.0375000000000001</v>
      </c>
    </row>
    <row r="68" spans="1:107">
      <c r="A68">
        <f ca="1">ROW(Source!A36)</f>
        <v>36</v>
      </c>
      <c r="B68">
        <v>991675999</v>
      </c>
      <c r="C68">
        <v>991676562</v>
      </c>
      <c r="D68">
        <v>338036808</v>
      </c>
      <c r="E68">
        <v>1</v>
      </c>
      <c r="F68">
        <v>1</v>
      </c>
      <c r="G68">
        <v>1</v>
      </c>
      <c r="H68">
        <v>2</v>
      </c>
      <c r="I68" t="s">
        <v>521</v>
      </c>
      <c r="J68" t="s">
        <v>522</v>
      </c>
      <c r="K68" t="s">
        <v>523</v>
      </c>
      <c r="L68">
        <v>1368</v>
      </c>
      <c r="N68">
        <v>91022270</v>
      </c>
      <c r="O68" t="s">
        <v>505</v>
      </c>
      <c r="P68" t="s">
        <v>505</v>
      </c>
      <c r="Q68">
        <v>1</v>
      </c>
      <c r="W68">
        <v>0</v>
      </c>
      <c r="X68">
        <v>1106923569</v>
      </c>
      <c r="Y68">
        <v>0.125</v>
      </c>
      <c r="AA68">
        <v>0</v>
      </c>
      <c r="AB68">
        <v>112</v>
      </c>
      <c r="AC68">
        <v>13.5</v>
      </c>
      <c r="AD68">
        <v>0</v>
      </c>
      <c r="AE68">
        <v>0</v>
      </c>
      <c r="AF68">
        <v>112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0.1</v>
      </c>
      <c r="AU68" t="s">
        <v>97</v>
      </c>
      <c r="AV68">
        <v>0</v>
      </c>
      <c r="AW68">
        <v>2</v>
      </c>
      <c r="AX68">
        <v>991676811</v>
      </c>
      <c r="AY68">
        <v>1</v>
      </c>
      <c r="AZ68">
        <v>0</v>
      </c>
      <c r="BA68">
        <v>74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 ca="1">Y68*Source!I36</f>
        <v>2.5000000000000001E-2</v>
      </c>
      <c r="CY68">
        <f>AB68</f>
        <v>112</v>
      </c>
      <c r="CZ68">
        <f>AF68</f>
        <v>112</v>
      </c>
      <c r="DA68">
        <f>AJ68</f>
        <v>1</v>
      </c>
      <c r="DB68">
        <f>ROUND((ROUND(AT68*CZ68,2)*1.25),6)</f>
        <v>14</v>
      </c>
      <c r="DC68">
        <f>ROUND((ROUND(AT68*AG68,2)*1.25),6)</f>
        <v>1.6875</v>
      </c>
    </row>
    <row r="69" spans="1:107">
      <c r="A69">
        <f ca="1">ROW(Source!A36)</f>
        <v>36</v>
      </c>
      <c r="B69">
        <v>991675999</v>
      </c>
      <c r="C69">
        <v>991676562</v>
      </c>
      <c r="D69">
        <v>338037088</v>
      </c>
      <c r="E69">
        <v>1</v>
      </c>
      <c r="F69">
        <v>1</v>
      </c>
      <c r="G69">
        <v>1</v>
      </c>
      <c r="H69">
        <v>2</v>
      </c>
      <c r="I69" t="s">
        <v>506</v>
      </c>
      <c r="J69" t="s">
        <v>507</v>
      </c>
      <c r="K69" t="s">
        <v>508</v>
      </c>
      <c r="L69">
        <v>1368</v>
      </c>
      <c r="N69">
        <v>91022270</v>
      </c>
      <c r="O69" t="s">
        <v>505</v>
      </c>
      <c r="P69" t="s">
        <v>505</v>
      </c>
      <c r="Q69">
        <v>1</v>
      </c>
      <c r="W69">
        <v>0</v>
      </c>
      <c r="X69">
        <v>1514068676</v>
      </c>
      <c r="Y69">
        <v>5.0750000000000002</v>
      </c>
      <c r="AA69">
        <v>0</v>
      </c>
      <c r="AB69">
        <v>1.2</v>
      </c>
      <c r="AC69">
        <v>0</v>
      </c>
      <c r="AD69">
        <v>0</v>
      </c>
      <c r="AE69">
        <v>0</v>
      </c>
      <c r="AF69">
        <v>1.2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4.0599999999999996</v>
      </c>
      <c r="AU69" t="s">
        <v>97</v>
      </c>
      <c r="AV69">
        <v>0</v>
      </c>
      <c r="AW69">
        <v>2</v>
      </c>
      <c r="AX69">
        <v>991676812</v>
      </c>
      <c r="AY69">
        <v>1</v>
      </c>
      <c r="AZ69">
        <v>0</v>
      </c>
      <c r="BA69">
        <v>75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 ca="1">Y69*Source!I36</f>
        <v>1.0150000000000001</v>
      </c>
      <c r="CY69">
        <f>AB69</f>
        <v>1.2</v>
      </c>
      <c r="CZ69">
        <f>AF69</f>
        <v>1.2</v>
      </c>
      <c r="DA69">
        <f>AJ69</f>
        <v>1</v>
      </c>
      <c r="DB69">
        <f>ROUND((ROUND(AT69*CZ69,2)*1.25),6)</f>
        <v>6.0875000000000004</v>
      </c>
      <c r="DC69">
        <f>ROUND((ROUND(AT69*AG69,2)*1.25),6)</f>
        <v>0</v>
      </c>
    </row>
    <row r="70" spans="1:107">
      <c r="A70">
        <f ca="1">ROW(Source!A36)</f>
        <v>36</v>
      </c>
      <c r="B70">
        <v>991675999</v>
      </c>
      <c r="C70">
        <v>991676562</v>
      </c>
      <c r="D70">
        <v>338039342</v>
      </c>
      <c r="E70">
        <v>1</v>
      </c>
      <c r="F70">
        <v>1</v>
      </c>
      <c r="G70">
        <v>1</v>
      </c>
      <c r="H70">
        <v>2</v>
      </c>
      <c r="I70" t="s">
        <v>524</v>
      </c>
      <c r="J70" t="s">
        <v>525</v>
      </c>
      <c r="K70" t="s">
        <v>526</v>
      </c>
      <c r="L70">
        <v>1368</v>
      </c>
      <c r="N70">
        <v>91022270</v>
      </c>
      <c r="O70" t="s">
        <v>505</v>
      </c>
      <c r="P70" t="s">
        <v>505</v>
      </c>
      <c r="Q70">
        <v>1</v>
      </c>
      <c r="W70">
        <v>0</v>
      </c>
      <c r="X70">
        <v>1230759911</v>
      </c>
      <c r="Y70">
        <v>1.425</v>
      </c>
      <c r="AA70">
        <v>0</v>
      </c>
      <c r="AB70">
        <v>87.17</v>
      </c>
      <c r="AC70">
        <v>11.6</v>
      </c>
      <c r="AD70">
        <v>0</v>
      </c>
      <c r="AE70">
        <v>0</v>
      </c>
      <c r="AF70">
        <v>87.17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1.1399999999999999</v>
      </c>
      <c r="AU70" t="s">
        <v>97</v>
      </c>
      <c r="AV70">
        <v>0</v>
      </c>
      <c r="AW70">
        <v>2</v>
      </c>
      <c r="AX70">
        <v>991676813</v>
      </c>
      <c r="AY70">
        <v>1</v>
      </c>
      <c r="AZ70">
        <v>0</v>
      </c>
      <c r="BA70">
        <v>76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 ca="1">Y70*Source!I36</f>
        <v>0.28500000000000003</v>
      </c>
      <c r="CY70">
        <f>AB70</f>
        <v>87.17</v>
      </c>
      <c r="CZ70">
        <f>AF70</f>
        <v>87.17</v>
      </c>
      <c r="DA70">
        <f>AJ70</f>
        <v>1</v>
      </c>
      <c r="DB70">
        <f>ROUND((ROUND(AT70*CZ70,2)*1.25),6)</f>
        <v>124.21250000000001</v>
      </c>
      <c r="DC70">
        <f>ROUND((ROUND(AT70*AG70,2)*1.25),6)</f>
        <v>16.524999999999999</v>
      </c>
    </row>
    <row r="71" spans="1:107">
      <c r="A71">
        <f ca="1">ROW(Source!A36)</f>
        <v>36</v>
      </c>
      <c r="B71">
        <v>991675999</v>
      </c>
      <c r="C71">
        <v>991676562</v>
      </c>
      <c r="D71">
        <v>337971747</v>
      </c>
      <c r="E71">
        <v>1</v>
      </c>
      <c r="F71">
        <v>1</v>
      </c>
      <c r="G71">
        <v>1</v>
      </c>
      <c r="H71">
        <v>3</v>
      </c>
      <c r="I71" t="s">
        <v>527</v>
      </c>
      <c r="J71" t="s">
        <v>528</v>
      </c>
      <c r="K71" t="s">
        <v>529</v>
      </c>
      <c r="L71">
        <v>1348</v>
      </c>
      <c r="N71">
        <v>39568864</v>
      </c>
      <c r="O71" t="s">
        <v>530</v>
      </c>
      <c r="P71" t="s">
        <v>530</v>
      </c>
      <c r="Q71">
        <v>1000</v>
      </c>
      <c r="W71">
        <v>0</v>
      </c>
      <c r="X71">
        <v>1987285981</v>
      </c>
      <c r="Y71">
        <v>1.6999999999999999E-3</v>
      </c>
      <c r="AA71">
        <v>32830.01</v>
      </c>
      <c r="AB71">
        <v>0</v>
      </c>
      <c r="AC71">
        <v>0</v>
      </c>
      <c r="AD71">
        <v>0</v>
      </c>
      <c r="AE71">
        <v>32830.01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1.6999999999999999E-3</v>
      </c>
      <c r="AV71">
        <v>0</v>
      </c>
      <c r="AW71">
        <v>2</v>
      </c>
      <c r="AX71">
        <v>991676814</v>
      </c>
      <c r="AY71">
        <v>1</v>
      </c>
      <c r="AZ71">
        <v>0</v>
      </c>
      <c r="BA71">
        <v>77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 ca="1">Y71*Source!I36</f>
        <v>3.4000000000000002E-4</v>
      </c>
      <c r="CY71">
        <f t="shared" ref="CY71:CY78" si="14">AA71</f>
        <v>32830.01</v>
      </c>
      <c r="CZ71">
        <f t="shared" ref="CZ71:CZ78" si="15">AE71</f>
        <v>32830.01</v>
      </c>
      <c r="DA71">
        <f t="shared" ref="DA71:DA78" si="16">AI71</f>
        <v>1</v>
      </c>
      <c r="DB71">
        <f t="shared" ref="DB71:DB78" si="17">ROUND(ROUND(AT71*CZ71,2),6)</f>
        <v>55.81</v>
      </c>
      <c r="DC71">
        <f t="shared" ref="DC71:DC78" si="18">ROUND(ROUND(AT71*AG71,2),6)</f>
        <v>0</v>
      </c>
    </row>
    <row r="72" spans="1:107">
      <c r="A72">
        <f ca="1">ROW(Source!A36)</f>
        <v>36</v>
      </c>
      <c r="B72">
        <v>991675999</v>
      </c>
      <c r="C72">
        <v>991676562</v>
      </c>
      <c r="D72">
        <v>337971757</v>
      </c>
      <c r="E72">
        <v>1</v>
      </c>
      <c r="F72">
        <v>1</v>
      </c>
      <c r="G72">
        <v>1</v>
      </c>
      <c r="H72">
        <v>3</v>
      </c>
      <c r="I72" t="s">
        <v>509</v>
      </c>
      <c r="J72" t="s">
        <v>510</v>
      </c>
      <c r="K72" t="s">
        <v>511</v>
      </c>
      <c r="L72">
        <v>1339</v>
      </c>
      <c r="N72">
        <v>1007</v>
      </c>
      <c r="O72" t="s">
        <v>512</v>
      </c>
      <c r="P72" t="s">
        <v>512</v>
      </c>
      <c r="Q72">
        <v>1</v>
      </c>
      <c r="W72">
        <v>0</v>
      </c>
      <c r="X72">
        <v>-756465305</v>
      </c>
      <c r="Y72">
        <v>1.68</v>
      </c>
      <c r="AA72">
        <v>6.23</v>
      </c>
      <c r="AB72">
        <v>0</v>
      </c>
      <c r="AC72">
        <v>0</v>
      </c>
      <c r="AD72">
        <v>0</v>
      </c>
      <c r="AE72">
        <v>6.23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1.68</v>
      </c>
      <c r="AV72">
        <v>0</v>
      </c>
      <c r="AW72">
        <v>2</v>
      </c>
      <c r="AX72">
        <v>991676815</v>
      </c>
      <c r="AY72">
        <v>1</v>
      </c>
      <c r="AZ72">
        <v>0</v>
      </c>
      <c r="BA72">
        <v>78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 ca="1">Y72*Source!I36</f>
        <v>0.33600000000000002</v>
      </c>
      <c r="CY72">
        <f t="shared" si="14"/>
        <v>6.23</v>
      </c>
      <c r="CZ72">
        <f t="shared" si="15"/>
        <v>6.23</v>
      </c>
      <c r="DA72">
        <f t="shared" si="16"/>
        <v>1</v>
      </c>
      <c r="DB72">
        <f t="shared" si="17"/>
        <v>10.47</v>
      </c>
      <c r="DC72">
        <f t="shared" si="18"/>
        <v>0</v>
      </c>
    </row>
    <row r="73" spans="1:107">
      <c r="A73">
        <f ca="1">ROW(Source!A36)</f>
        <v>36</v>
      </c>
      <c r="B73">
        <v>991675999</v>
      </c>
      <c r="C73">
        <v>991676562</v>
      </c>
      <c r="D73">
        <v>337978342</v>
      </c>
      <c r="E73">
        <v>1</v>
      </c>
      <c r="F73">
        <v>1</v>
      </c>
      <c r="G73">
        <v>1</v>
      </c>
      <c r="H73">
        <v>3</v>
      </c>
      <c r="I73" t="s">
        <v>531</v>
      </c>
      <c r="J73" t="s">
        <v>532</v>
      </c>
      <c r="K73" t="s">
        <v>533</v>
      </c>
      <c r="L73">
        <v>1348</v>
      </c>
      <c r="N73">
        <v>39568864</v>
      </c>
      <c r="O73" t="s">
        <v>530</v>
      </c>
      <c r="P73" t="s">
        <v>530</v>
      </c>
      <c r="Q73">
        <v>1000</v>
      </c>
      <c r="W73">
        <v>0</v>
      </c>
      <c r="X73">
        <v>1756124173</v>
      </c>
      <c r="Y73">
        <v>1E-3</v>
      </c>
      <c r="AA73">
        <v>13559.99</v>
      </c>
      <c r="AB73">
        <v>0</v>
      </c>
      <c r="AC73">
        <v>0</v>
      </c>
      <c r="AD73">
        <v>0</v>
      </c>
      <c r="AE73">
        <v>13559.99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1E-3</v>
      </c>
      <c r="AV73">
        <v>0</v>
      </c>
      <c r="AW73">
        <v>2</v>
      </c>
      <c r="AX73">
        <v>991676816</v>
      </c>
      <c r="AY73">
        <v>1</v>
      </c>
      <c r="AZ73">
        <v>0</v>
      </c>
      <c r="BA73">
        <v>79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 ca="1">Y73*Source!I36</f>
        <v>2.0000000000000001E-4</v>
      </c>
      <c r="CY73">
        <f t="shared" si="14"/>
        <v>13559.99</v>
      </c>
      <c r="CZ73">
        <f t="shared" si="15"/>
        <v>13559.99</v>
      </c>
      <c r="DA73">
        <f t="shared" si="16"/>
        <v>1</v>
      </c>
      <c r="DB73">
        <f t="shared" si="17"/>
        <v>13.56</v>
      </c>
      <c r="DC73">
        <f t="shared" si="18"/>
        <v>0</v>
      </c>
    </row>
    <row r="74" spans="1:107">
      <c r="A74">
        <f ca="1">ROW(Source!A36)</f>
        <v>36</v>
      </c>
      <c r="B74">
        <v>991675999</v>
      </c>
      <c r="C74">
        <v>991676562</v>
      </c>
      <c r="D74">
        <v>338008814</v>
      </c>
      <c r="E74">
        <v>1</v>
      </c>
      <c r="F74">
        <v>1</v>
      </c>
      <c r="G74">
        <v>1</v>
      </c>
      <c r="H74">
        <v>3</v>
      </c>
      <c r="I74" t="s">
        <v>124</v>
      </c>
      <c r="J74" t="s">
        <v>126</v>
      </c>
      <c r="K74" t="s">
        <v>125</v>
      </c>
      <c r="L74">
        <v>1301</v>
      </c>
      <c r="N74">
        <v>1003</v>
      </c>
      <c r="O74" t="s">
        <v>106</v>
      </c>
      <c r="P74" t="s">
        <v>106</v>
      </c>
      <c r="Q74">
        <v>1</v>
      </c>
      <c r="W74">
        <v>1</v>
      </c>
      <c r="X74">
        <v>679467730</v>
      </c>
      <c r="Y74">
        <v>-100</v>
      </c>
      <c r="AA74">
        <v>82.15</v>
      </c>
      <c r="AB74">
        <v>0</v>
      </c>
      <c r="AC74">
        <v>0</v>
      </c>
      <c r="AD74">
        <v>0</v>
      </c>
      <c r="AE74">
        <v>82.15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-100</v>
      </c>
      <c r="AV74">
        <v>0</v>
      </c>
      <c r="AW74">
        <v>2</v>
      </c>
      <c r="AX74">
        <v>991676818</v>
      </c>
      <c r="AY74">
        <v>1</v>
      </c>
      <c r="AZ74">
        <v>6144</v>
      </c>
      <c r="BA74">
        <v>81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 ca="1">Y74*Source!I36</f>
        <v>-20</v>
      </c>
      <c r="CY74">
        <f t="shared" si="14"/>
        <v>82.15</v>
      </c>
      <c r="CZ74">
        <f t="shared" si="15"/>
        <v>82.15</v>
      </c>
      <c r="DA74">
        <f t="shared" si="16"/>
        <v>1</v>
      </c>
      <c r="DB74">
        <f t="shared" si="17"/>
        <v>-8215</v>
      </c>
      <c r="DC74">
        <f t="shared" si="18"/>
        <v>0</v>
      </c>
    </row>
    <row r="75" spans="1:107">
      <c r="A75">
        <f ca="1">ROW(Source!A36)</f>
        <v>36</v>
      </c>
      <c r="B75">
        <v>991675999</v>
      </c>
      <c r="C75">
        <v>991676562</v>
      </c>
      <c r="D75">
        <v>338009588</v>
      </c>
      <c r="E75">
        <v>1</v>
      </c>
      <c r="F75">
        <v>1</v>
      </c>
      <c r="G75">
        <v>1</v>
      </c>
      <c r="H75">
        <v>3</v>
      </c>
      <c r="I75" t="s">
        <v>534</v>
      </c>
      <c r="J75" t="s">
        <v>535</v>
      </c>
      <c r="K75" t="s">
        <v>536</v>
      </c>
      <c r="L75">
        <v>1339</v>
      </c>
      <c r="N75">
        <v>1007</v>
      </c>
      <c r="O75" t="s">
        <v>512</v>
      </c>
      <c r="P75" t="s">
        <v>512</v>
      </c>
      <c r="Q75">
        <v>1</v>
      </c>
      <c r="W75">
        <v>0</v>
      </c>
      <c r="X75">
        <v>-672371193</v>
      </c>
      <c r="Y75">
        <v>7.0000000000000001E-3</v>
      </c>
      <c r="AA75">
        <v>600</v>
      </c>
      <c r="AB75">
        <v>0</v>
      </c>
      <c r="AC75">
        <v>0</v>
      </c>
      <c r="AD75">
        <v>0</v>
      </c>
      <c r="AE75">
        <v>600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7.0000000000000001E-3</v>
      </c>
      <c r="AV75">
        <v>0</v>
      </c>
      <c r="AW75">
        <v>2</v>
      </c>
      <c r="AX75">
        <v>991676820</v>
      </c>
      <c r="AY75">
        <v>1</v>
      </c>
      <c r="AZ75">
        <v>0</v>
      </c>
      <c r="BA75">
        <v>83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 ca="1">Y75*Source!I36</f>
        <v>1.4000000000000002E-3</v>
      </c>
      <c r="CY75">
        <f t="shared" si="14"/>
        <v>600</v>
      </c>
      <c r="CZ75">
        <f t="shared" si="15"/>
        <v>600</v>
      </c>
      <c r="DA75">
        <f t="shared" si="16"/>
        <v>1</v>
      </c>
      <c r="DB75">
        <f t="shared" si="17"/>
        <v>4.2</v>
      </c>
      <c r="DC75">
        <f t="shared" si="18"/>
        <v>0</v>
      </c>
    </row>
    <row r="76" spans="1:107">
      <c r="A76">
        <f ca="1">ROW(Source!A36)</f>
        <v>36</v>
      </c>
      <c r="B76">
        <v>991675999</v>
      </c>
      <c r="C76">
        <v>991676562</v>
      </c>
      <c r="D76">
        <v>338013675</v>
      </c>
      <c r="E76">
        <v>1</v>
      </c>
      <c r="F76">
        <v>1</v>
      </c>
      <c r="G76">
        <v>1</v>
      </c>
      <c r="H76">
        <v>3</v>
      </c>
      <c r="I76" t="s">
        <v>537</v>
      </c>
      <c r="J76" t="s">
        <v>538</v>
      </c>
      <c r="K76" t="s">
        <v>539</v>
      </c>
      <c r="L76">
        <v>1346</v>
      </c>
      <c r="N76">
        <v>39568864</v>
      </c>
      <c r="O76" t="s">
        <v>540</v>
      </c>
      <c r="P76" t="s">
        <v>540</v>
      </c>
      <c r="Q76">
        <v>1</v>
      </c>
      <c r="W76">
        <v>0</v>
      </c>
      <c r="X76">
        <v>-823040862</v>
      </c>
      <c r="Y76">
        <v>2.5100000000000001E-2</v>
      </c>
      <c r="AA76">
        <v>2.15</v>
      </c>
      <c r="AB76">
        <v>0</v>
      </c>
      <c r="AC76">
        <v>0</v>
      </c>
      <c r="AD76">
        <v>0</v>
      </c>
      <c r="AE76">
        <v>2.15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2.5100000000000001E-2</v>
      </c>
      <c r="AV76">
        <v>0</v>
      </c>
      <c r="AW76">
        <v>2</v>
      </c>
      <c r="AX76">
        <v>991676821</v>
      </c>
      <c r="AY76">
        <v>1</v>
      </c>
      <c r="AZ76">
        <v>0</v>
      </c>
      <c r="BA76">
        <v>84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 ca="1">Y76*Source!I36</f>
        <v>5.0200000000000002E-3</v>
      </c>
      <c r="CY76">
        <f t="shared" si="14"/>
        <v>2.15</v>
      </c>
      <c r="CZ76">
        <f t="shared" si="15"/>
        <v>2.15</v>
      </c>
      <c r="DA76">
        <f t="shared" si="16"/>
        <v>1</v>
      </c>
      <c r="DB76">
        <f t="shared" si="17"/>
        <v>0.05</v>
      </c>
      <c r="DC76">
        <f t="shared" si="18"/>
        <v>0</v>
      </c>
    </row>
    <row r="77" spans="1:107">
      <c r="A77">
        <f ca="1">ROW(Source!A36)</f>
        <v>36</v>
      </c>
      <c r="B77">
        <v>991675999</v>
      </c>
      <c r="C77">
        <v>991676562</v>
      </c>
      <c r="D77">
        <v>338014469</v>
      </c>
      <c r="E77">
        <v>1</v>
      </c>
      <c r="F77">
        <v>1</v>
      </c>
      <c r="G77">
        <v>1</v>
      </c>
      <c r="H77">
        <v>3</v>
      </c>
      <c r="I77" t="s">
        <v>541</v>
      </c>
      <c r="J77" t="s">
        <v>542</v>
      </c>
      <c r="K77" t="s">
        <v>543</v>
      </c>
      <c r="L77">
        <v>1339</v>
      </c>
      <c r="N77">
        <v>1007</v>
      </c>
      <c r="O77" t="s">
        <v>512</v>
      </c>
      <c r="P77" t="s">
        <v>512</v>
      </c>
      <c r="Q77">
        <v>1</v>
      </c>
      <c r="W77">
        <v>0</v>
      </c>
      <c r="X77">
        <v>619799737</v>
      </c>
      <c r="Y77">
        <v>7.03</v>
      </c>
      <c r="AA77">
        <v>2.44</v>
      </c>
      <c r="AB77">
        <v>0</v>
      </c>
      <c r="AC77">
        <v>0</v>
      </c>
      <c r="AD77">
        <v>0</v>
      </c>
      <c r="AE77">
        <v>2.44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7.03</v>
      </c>
      <c r="AV77">
        <v>0</v>
      </c>
      <c r="AW77">
        <v>2</v>
      </c>
      <c r="AX77">
        <v>991676822</v>
      </c>
      <c r="AY77">
        <v>1</v>
      </c>
      <c r="AZ77">
        <v>0</v>
      </c>
      <c r="BA77">
        <v>85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 ca="1">Y77*Source!I36</f>
        <v>1.4060000000000001</v>
      </c>
      <c r="CY77">
        <f t="shared" si="14"/>
        <v>2.44</v>
      </c>
      <c r="CZ77">
        <f t="shared" si="15"/>
        <v>2.44</v>
      </c>
      <c r="DA77">
        <f t="shared" si="16"/>
        <v>1</v>
      </c>
      <c r="DB77">
        <f t="shared" si="17"/>
        <v>17.149999999999999</v>
      </c>
      <c r="DC77">
        <f t="shared" si="18"/>
        <v>0</v>
      </c>
    </row>
    <row r="78" spans="1:107">
      <c r="A78">
        <f ca="1">ROW(Source!A36)</f>
        <v>36</v>
      </c>
      <c r="B78">
        <v>991675999</v>
      </c>
      <c r="C78">
        <v>991676562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109</v>
      </c>
      <c r="K78" t="s">
        <v>128</v>
      </c>
      <c r="L78">
        <v>1301</v>
      </c>
      <c r="N78">
        <v>1003</v>
      </c>
      <c r="O78" t="s">
        <v>106</v>
      </c>
      <c r="P78" t="s">
        <v>106</v>
      </c>
      <c r="Q78">
        <v>1</v>
      </c>
      <c r="W78">
        <v>0</v>
      </c>
      <c r="X78">
        <v>-147548107</v>
      </c>
      <c r="Y78">
        <v>100</v>
      </c>
      <c r="AA78">
        <v>1431.67</v>
      </c>
      <c r="AB78">
        <v>0</v>
      </c>
      <c r="AC78">
        <v>0</v>
      </c>
      <c r="AD78">
        <v>0</v>
      </c>
      <c r="AE78">
        <v>1431.67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T78">
        <v>100</v>
      </c>
      <c r="AV78">
        <v>0</v>
      </c>
      <c r="AW78">
        <v>1</v>
      </c>
      <c r="AX78">
        <v>-1</v>
      </c>
      <c r="AY78">
        <v>0</v>
      </c>
      <c r="AZ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 ca="1">Y78*Source!I36</f>
        <v>20</v>
      </c>
      <c r="CY78">
        <f t="shared" si="14"/>
        <v>1431.67</v>
      </c>
      <c r="CZ78">
        <f t="shared" si="15"/>
        <v>1431.67</v>
      </c>
      <c r="DA78">
        <f t="shared" si="16"/>
        <v>1</v>
      </c>
      <c r="DB78">
        <f t="shared" si="17"/>
        <v>143167</v>
      </c>
      <c r="DC78">
        <f t="shared" si="18"/>
        <v>0</v>
      </c>
    </row>
    <row r="79" spans="1:107">
      <c r="A79">
        <f ca="1">ROW(Source!A37)</f>
        <v>37</v>
      </c>
      <c r="B79">
        <v>991676013</v>
      </c>
      <c r="C79">
        <v>991676562</v>
      </c>
      <c r="D79">
        <v>37778912</v>
      </c>
      <c r="E79">
        <v>1</v>
      </c>
      <c r="F79">
        <v>1</v>
      </c>
      <c r="G79">
        <v>1</v>
      </c>
      <c r="H79">
        <v>1</v>
      </c>
      <c r="I79" t="s">
        <v>516</v>
      </c>
      <c r="K79" t="s">
        <v>517</v>
      </c>
      <c r="L79">
        <v>1369</v>
      </c>
      <c r="N79">
        <v>1013</v>
      </c>
      <c r="O79" t="s">
        <v>499</v>
      </c>
      <c r="P79" t="s">
        <v>499</v>
      </c>
      <c r="Q79">
        <v>1</v>
      </c>
      <c r="W79">
        <v>0</v>
      </c>
      <c r="X79">
        <v>355262106</v>
      </c>
      <c r="Y79">
        <v>70.207499999999996</v>
      </c>
      <c r="AA79">
        <v>0</v>
      </c>
      <c r="AB79">
        <v>0</v>
      </c>
      <c r="AC79">
        <v>0</v>
      </c>
      <c r="AD79">
        <v>9.18</v>
      </c>
      <c r="AE79">
        <v>0</v>
      </c>
      <c r="AF79">
        <v>0</v>
      </c>
      <c r="AG79">
        <v>0</v>
      </c>
      <c r="AH79">
        <v>9.18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61.05</v>
      </c>
      <c r="AU79" t="s">
        <v>98</v>
      </c>
      <c r="AV79">
        <v>1</v>
      </c>
      <c r="AW79">
        <v>2</v>
      </c>
      <c r="AX79">
        <v>991676808</v>
      </c>
      <c r="AY79">
        <v>1</v>
      </c>
      <c r="AZ79">
        <v>0</v>
      </c>
      <c r="BA79">
        <v>86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 ca="1">Y79*Source!I37</f>
        <v>14.041499999999999</v>
      </c>
      <c r="CY79">
        <f>AD79</f>
        <v>9.18</v>
      </c>
      <c r="CZ79">
        <f>AH79</f>
        <v>9.18</v>
      </c>
      <c r="DA79">
        <f>AL79</f>
        <v>1</v>
      </c>
      <c r="DB79">
        <f>ROUND((ROUND(AT79*CZ79,2)*1.15),6)</f>
        <v>644.50599999999997</v>
      </c>
      <c r="DC79">
        <f>ROUND((ROUND(AT79*AG79,2)*1.15),6)</f>
        <v>0</v>
      </c>
    </row>
    <row r="80" spans="1:107">
      <c r="A80">
        <f ca="1">ROW(Source!A37)</f>
        <v>37</v>
      </c>
      <c r="B80">
        <v>991676013</v>
      </c>
      <c r="C80">
        <v>991676562</v>
      </c>
      <c r="D80">
        <v>121548</v>
      </c>
      <c r="E80">
        <v>1</v>
      </c>
      <c r="F80">
        <v>1</v>
      </c>
      <c r="G80">
        <v>1</v>
      </c>
      <c r="H80">
        <v>1</v>
      </c>
      <c r="I80" t="s">
        <v>92</v>
      </c>
      <c r="K80" t="s">
        <v>500</v>
      </c>
      <c r="L80">
        <v>608254</v>
      </c>
      <c r="N80">
        <v>1013</v>
      </c>
      <c r="O80" t="s">
        <v>501</v>
      </c>
      <c r="P80" t="s">
        <v>501</v>
      </c>
      <c r="Q80">
        <v>1</v>
      </c>
      <c r="W80">
        <v>0</v>
      </c>
      <c r="X80">
        <v>-185737400</v>
      </c>
      <c r="Y80">
        <v>0.35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0.28000000000000003</v>
      </c>
      <c r="AU80" t="s">
        <v>97</v>
      </c>
      <c r="AV80">
        <v>2</v>
      </c>
      <c r="AW80">
        <v>2</v>
      </c>
      <c r="AX80">
        <v>991676809</v>
      </c>
      <c r="AY80">
        <v>1</v>
      </c>
      <c r="AZ80">
        <v>0</v>
      </c>
      <c r="BA80">
        <v>87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 ca="1">Y80*Source!I37</f>
        <v>6.9999999999999993E-2</v>
      </c>
      <c r="CY80">
        <f>AD80</f>
        <v>0</v>
      </c>
      <c r="CZ80">
        <f>AH80</f>
        <v>0</v>
      </c>
      <c r="DA80">
        <f>AL80</f>
        <v>1</v>
      </c>
      <c r="DB80">
        <f>ROUND((ROUND(AT80*CZ80,2)*1.25),6)</f>
        <v>0</v>
      </c>
      <c r="DC80">
        <f>ROUND((ROUND(AT80*AG80,2)*1.25),6)</f>
        <v>0</v>
      </c>
    </row>
    <row r="81" spans="1:107">
      <c r="A81">
        <f ca="1">ROW(Source!A37)</f>
        <v>37</v>
      </c>
      <c r="B81">
        <v>991676013</v>
      </c>
      <c r="C81">
        <v>991676562</v>
      </c>
      <c r="D81">
        <v>338036697</v>
      </c>
      <c r="E81">
        <v>1</v>
      </c>
      <c r="F81">
        <v>1</v>
      </c>
      <c r="G81">
        <v>1</v>
      </c>
      <c r="H81">
        <v>2</v>
      </c>
      <c r="I81" t="s">
        <v>518</v>
      </c>
      <c r="J81" t="s">
        <v>519</v>
      </c>
      <c r="K81" t="s">
        <v>520</v>
      </c>
      <c r="L81">
        <v>1368</v>
      </c>
      <c r="N81">
        <v>91022270</v>
      </c>
      <c r="O81" t="s">
        <v>505</v>
      </c>
      <c r="P81" t="s">
        <v>505</v>
      </c>
      <c r="Q81">
        <v>1</v>
      </c>
      <c r="W81">
        <v>0</v>
      </c>
      <c r="X81">
        <v>-438066613</v>
      </c>
      <c r="Y81">
        <v>0.22500000000000001</v>
      </c>
      <c r="AA81">
        <v>0</v>
      </c>
      <c r="AB81">
        <v>889.06</v>
      </c>
      <c r="AC81">
        <v>453.6</v>
      </c>
      <c r="AD81">
        <v>0</v>
      </c>
      <c r="AE81">
        <v>0</v>
      </c>
      <c r="AF81">
        <v>86.4</v>
      </c>
      <c r="AG81">
        <v>13.5</v>
      </c>
      <c r="AH81">
        <v>0</v>
      </c>
      <c r="AI81">
        <v>1</v>
      </c>
      <c r="AJ81">
        <v>10.29</v>
      </c>
      <c r="AK81">
        <v>33.6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0.18</v>
      </c>
      <c r="AU81" t="s">
        <v>97</v>
      </c>
      <c r="AV81">
        <v>0</v>
      </c>
      <c r="AW81">
        <v>2</v>
      </c>
      <c r="AX81">
        <v>991676810</v>
      </c>
      <c r="AY81">
        <v>1</v>
      </c>
      <c r="AZ81">
        <v>0</v>
      </c>
      <c r="BA81">
        <v>88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 ca="1">Y81*Source!I37</f>
        <v>4.5000000000000005E-2</v>
      </c>
      <c r="CY81">
        <f>AB81</f>
        <v>889.06</v>
      </c>
      <c r="CZ81">
        <f>AF81</f>
        <v>86.4</v>
      </c>
      <c r="DA81">
        <f>AJ81</f>
        <v>10.29</v>
      </c>
      <c r="DB81">
        <f>ROUND((ROUND(AT81*CZ81,2)*1.25),6)</f>
        <v>19.4375</v>
      </c>
      <c r="DC81">
        <f>ROUND((ROUND(AT81*AG81,2)*1.25),6)</f>
        <v>3.0375000000000001</v>
      </c>
    </row>
    <row r="82" spans="1:107">
      <c r="A82">
        <f ca="1">ROW(Source!A37)</f>
        <v>37</v>
      </c>
      <c r="B82">
        <v>991676013</v>
      </c>
      <c r="C82">
        <v>991676562</v>
      </c>
      <c r="D82">
        <v>338036808</v>
      </c>
      <c r="E82">
        <v>1</v>
      </c>
      <c r="F82">
        <v>1</v>
      </c>
      <c r="G82">
        <v>1</v>
      </c>
      <c r="H82">
        <v>2</v>
      </c>
      <c r="I82" t="s">
        <v>521</v>
      </c>
      <c r="J82" t="s">
        <v>522</v>
      </c>
      <c r="K82" t="s">
        <v>523</v>
      </c>
      <c r="L82">
        <v>1368</v>
      </c>
      <c r="N82">
        <v>91022270</v>
      </c>
      <c r="O82" t="s">
        <v>505</v>
      </c>
      <c r="P82" t="s">
        <v>505</v>
      </c>
      <c r="Q82">
        <v>1</v>
      </c>
      <c r="W82">
        <v>0</v>
      </c>
      <c r="X82">
        <v>1106923569</v>
      </c>
      <c r="Y82">
        <v>0.125</v>
      </c>
      <c r="AA82">
        <v>0</v>
      </c>
      <c r="AB82">
        <v>1102.08</v>
      </c>
      <c r="AC82">
        <v>453.6</v>
      </c>
      <c r="AD82">
        <v>0</v>
      </c>
      <c r="AE82">
        <v>0</v>
      </c>
      <c r="AF82">
        <v>112</v>
      </c>
      <c r="AG82">
        <v>13.5</v>
      </c>
      <c r="AH82">
        <v>0</v>
      </c>
      <c r="AI82">
        <v>1</v>
      </c>
      <c r="AJ82">
        <v>9.84</v>
      </c>
      <c r="AK82">
        <v>33.6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0.1</v>
      </c>
      <c r="AU82" t="s">
        <v>97</v>
      </c>
      <c r="AV82">
        <v>0</v>
      </c>
      <c r="AW82">
        <v>2</v>
      </c>
      <c r="AX82">
        <v>991676811</v>
      </c>
      <c r="AY82">
        <v>1</v>
      </c>
      <c r="AZ82">
        <v>0</v>
      </c>
      <c r="BA82">
        <v>89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 ca="1">Y82*Source!I37</f>
        <v>2.5000000000000001E-2</v>
      </c>
      <c r="CY82">
        <f>AB82</f>
        <v>1102.08</v>
      </c>
      <c r="CZ82">
        <f>AF82</f>
        <v>112</v>
      </c>
      <c r="DA82">
        <f>AJ82</f>
        <v>9.84</v>
      </c>
      <c r="DB82">
        <f>ROUND((ROUND(AT82*CZ82,2)*1.25),6)</f>
        <v>14</v>
      </c>
      <c r="DC82">
        <f>ROUND((ROUND(AT82*AG82,2)*1.25),6)</f>
        <v>1.6875</v>
      </c>
    </row>
    <row r="83" spans="1:107">
      <c r="A83">
        <f ca="1">ROW(Source!A37)</f>
        <v>37</v>
      </c>
      <c r="B83">
        <v>991676013</v>
      </c>
      <c r="C83">
        <v>991676562</v>
      </c>
      <c r="D83">
        <v>338037088</v>
      </c>
      <c r="E83">
        <v>1</v>
      </c>
      <c r="F83">
        <v>1</v>
      </c>
      <c r="G83">
        <v>1</v>
      </c>
      <c r="H83">
        <v>2</v>
      </c>
      <c r="I83" t="s">
        <v>506</v>
      </c>
      <c r="J83" t="s">
        <v>507</v>
      </c>
      <c r="K83" t="s">
        <v>508</v>
      </c>
      <c r="L83">
        <v>1368</v>
      </c>
      <c r="N83">
        <v>91022270</v>
      </c>
      <c r="O83" t="s">
        <v>505</v>
      </c>
      <c r="P83" t="s">
        <v>505</v>
      </c>
      <c r="Q83">
        <v>1</v>
      </c>
      <c r="W83">
        <v>0</v>
      </c>
      <c r="X83">
        <v>1514068676</v>
      </c>
      <c r="Y83">
        <v>5.0750000000000002</v>
      </c>
      <c r="AA83">
        <v>0</v>
      </c>
      <c r="AB83">
        <v>8.5399999999999991</v>
      </c>
      <c r="AC83">
        <v>0</v>
      </c>
      <c r="AD83">
        <v>0</v>
      </c>
      <c r="AE83">
        <v>0</v>
      </c>
      <c r="AF83">
        <v>1.2</v>
      </c>
      <c r="AG83">
        <v>0</v>
      </c>
      <c r="AH83">
        <v>0</v>
      </c>
      <c r="AI83">
        <v>1</v>
      </c>
      <c r="AJ83">
        <v>7.12</v>
      </c>
      <c r="AK83">
        <v>33.6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4.0599999999999996</v>
      </c>
      <c r="AU83" t="s">
        <v>97</v>
      </c>
      <c r="AV83">
        <v>0</v>
      </c>
      <c r="AW83">
        <v>2</v>
      </c>
      <c r="AX83">
        <v>991676812</v>
      </c>
      <c r="AY83">
        <v>1</v>
      </c>
      <c r="AZ83">
        <v>0</v>
      </c>
      <c r="BA83">
        <v>90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 ca="1">Y83*Source!I37</f>
        <v>1.0150000000000001</v>
      </c>
      <c r="CY83">
        <f>AB83</f>
        <v>8.5399999999999991</v>
      </c>
      <c r="CZ83">
        <f>AF83</f>
        <v>1.2</v>
      </c>
      <c r="DA83">
        <f>AJ83</f>
        <v>7.12</v>
      </c>
      <c r="DB83">
        <f>ROUND((ROUND(AT83*CZ83,2)*1.25),6)</f>
        <v>6.0875000000000004</v>
      </c>
      <c r="DC83">
        <f>ROUND((ROUND(AT83*AG83,2)*1.25),6)</f>
        <v>0</v>
      </c>
    </row>
    <row r="84" spans="1:107">
      <c r="A84">
        <f ca="1">ROW(Source!A37)</f>
        <v>37</v>
      </c>
      <c r="B84">
        <v>991676013</v>
      </c>
      <c r="C84">
        <v>991676562</v>
      </c>
      <c r="D84">
        <v>338039342</v>
      </c>
      <c r="E84">
        <v>1</v>
      </c>
      <c r="F84">
        <v>1</v>
      </c>
      <c r="G84">
        <v>1</v>
      </c>
      <c r="H84">
        <v>2</v>
      </c>
      <c r="I84" t="s">
        <v>524</v>
      </c>
      <c r="J84" t="s">
        <v>525</v>
      </c>
      <c r="K84" t="s">
        <v>526</v>
      </c>
      <c r="L84">
        <v>1368</v>
      </c>
      <c r="N84">
        <v>91022270</v>
      </c>
      <c r="O84" t="s">
        <v>505</v>
      </c>
      <c r="P84" t="s">
        <v>505</v>
      </c>
      <c r="Q84">
        <v>1</v>
      </c>
      <c r="W84">
        <v>0</v>
      </c>
      <c r="X84">
        <v>1230759911</v>
      </c>
      <c r="Y84">
        <v>1.425</v>
      </c>
      <c r="AA84">
        <v>0</v>
      </c>
      <c r="AB84">
        <v>932.72</v>
      </c>
      <c r="AC84">
        <v>389.76</v>
      </c>
      <c r="AD84">
        <v>0</v>
      </c>
      <c r="AE84">
        <v>0</v>
      </c>
      <c r="AF84">
        <v>87.17</v>
      </c>
      <c r="AG84">
        <v>11.6</v>
      </c>
      <c r="AH84">
        <v>0</v>
      </c>
      <c r="AI84">
        <v>1</v>
      </c>
      <c r="AJ84">
        <v>10.7</v>
      </c>
      <c r="AK84">
        <v>33.6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1.1399999999999999</v>
      </c>
      <c r="AU84" t="s">
        <v>97</v>
      </c>
      <c r="AV84">
        <v>0</v>
      </c>
      <c r="AW84">
        <v>2</v>
      </c>
      <c r="AX84">
        <v>991676813</v>
      </c>
      <c r="AY84">
        <v>1</v>
      </c>
      <c r="AZ84">
        <v>0</v>
      </c>
      <c r="BA84">
        <v>91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 ca="1">Y84*Source!I37</f>
        <v>0.28500000000000003</v>
      </c>
      <c r="CY84">
        <f>AB84</f>
        <v>932.72</v>
      </c>
      <c r="CZ84">
        <f>AF84</f>
        <v>87.17</v>
      </c>
      <c r="DA84">
        <f>AJ84</f>
        <v>10.7</v>
      </c>
      <c r="DB84">
        <f>ROUND((ROUND(AT84*CZ84,2)*1.25),6)</f>
        <v>124.21250000000001</v>
      </c>
      <c r="DC84">
        <f>ROUND((ROUND(AT84*AG84,2)*1.25),6)</f>
        <v>16.524999999999999</v>
      </c>
    </row>
    <row r="85" spans="1:107">
      <c r="A85">
        <f ca="1">ROW(Source!A37)</f>
        <v>37</v>
      </c>
      <c r="B85">
        <v>991676013</v>
      </c>
      <c r="C85">
        <v>991676562</v>
      </c>
      <c r="D85">
        <v>337971747</v>
      </c>
      <c r="E85">
        <v>1</v>
      </c>
      <c r="F85">
        <v>1</v>
      </c>
      <c r="G85">
        <v>1</v>
      </c>
      <c r="H85">
        <v>3</v>
      </c>
      <c r="I85" t="s">
        <v>527</v>
      </c>
      <c r="J85" t="s">
        <v>528</v>
      </c>
      <c r="K85" t="s">
        <v>529</v>
      </c>
      <c r="L85">
        <v>1348</v>
      </c>
      <c r="N85">
        <v>39568864</v>
      </c>
      <c r="O85" t="s">
        <v>530</v>
      </c>
      <c r="P85" t="s">
        <v>530</v>
      </c>
      <c r="Q85">
        <v>1000</v>
      </c>
      <c r="W85">
        <v>0</v>
      </c>
      <c r="X85">
        <v>1987285981</v>
      </c>
      <c r="Y85">
        <v>1.6999999999999999E-3</v>
      </c>
      <c r="AA85">
        <v>351281.11</v>
      </c>
      <c r="AB85">
        <v>0</v>
      </c>
      <c r="AC85">
        <v>0</v>
      </c>
      <c r="AD85">
        <v>0</v>
      </c>
      <c r="AE85">
        <v>32830.01</v>
      </c>
      <c r="AF85">
        <v>0</v>
      </c>
      <c r="AG85">
        <v>0</v>
      </c>
      <c r="AH85">
        <v>0</v>
      </c>
      <c r="AI85">
        <v>10.7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1.6999999999999999E-3</v>
      </c>
      <c r="AV85">
        <v>0</v>
      </c>
      <c r="AW85">
        <v>2</v>
      </c>
      <c r="AX85">
        <v>991676814</v>
      </c>
      <c r="AY85">
        <v>1</v>
      </c>
      <c r="AZ85">
        <v>0</v>
      </c>
      <c r="BA85">
        <v>92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 ca="1">Y85*Source!I37</f>
        <v>3.4000000000000002E-4</v>
      </c>
      <c r="CY85">
        <f t="shared" ref="CY85:CY92" si="19">AA85</f>
        <v>351281.11</v>
      </c>
      <c r="CZ85">
        <f t="shared" ref="CZ85:CZ92" si="20">AE85</f>
        <v>32830.01</v>
      </c>
      <c r="DA85">
        <f t="shared" ref="DA85:DA92" si="21">AI85</f>
        <v>10.7</v>
      </c>
      <c r="DB85">
        <f t="shared" ref="DB85:DB92" si="22">ROUND(ROUND(AT85*CZ85,2),6)</f>
        <v>55.81</v>
      </c>
      <c r="DC85">
        <f t="shared" ref="DC85:DC92" si="23">ROUND(ROUND(AT85*AG85,2),6)</f>
        <v>0</v>
      </c>
    </row>
    <row r="86" spans="1:107">
      <c r="A86">
        <f ca="1">ROW(Source!A37)</f>
        <v>37</v>
      </c>
      <c r="B86">
        <v>991676013</v>
      </c>
      <c r="C86">
        <v>991676562</v>
      </c>
      <c r="D86">
        <v>337971757</v>
      </c>
      <c r="E86">
        <v>1</v>
      </c>
      <c r="F86">
        <v>1</v>
      </c>
      <c r="G86">
        <v>1</v>
      </c>
      <c r="H86">
        <v>3</v>
      </c>
      <c r="I86" t="s">
        <v>509</v>
      </c>
      <c r="J86" t="s">
        <v>510</v>
      </c>
      <c r="K86" t="s">
        <v>511</v>
      </c>
      <c r="L86">
        <v>1339</v>
      </c>
      <c r="N86">
        <v>1007</v>
      </c>
      <c r="O86" t="s">
        <v>512</v>
      </c>
      <c r="P86" t="s">
        <v>512</v>
      </c>
      <c r="Q86">
        <v>1</v>
      </c>
      <c r="W86">
        <v>0</v>
      </c>
      <c r="X86">
        <v>-756465305</v>
      </c>
      <c r="Y86">
        <v>1.68</v>
      </c>
      <c r="AA86">
        <v>75.069999999999993</v>
      </c>
      <c r="AB86">
        <v>0</v>
      </c>
      <c r="AC86">
        <v>0</v>
      </c>
      <c r="AD86">
        <v>0</v>
      </c>
      <c r="AE86">
        <v>6.23</v>
      </c>
      <c r="AF86">
        <v>0</v>
      </c>
      <c r="AG86">
        <v>0</v>
      </c>
      <c r="AH86">
        <v>0</v>
      </c>
      <c r="AI86">
        <v>12.05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1.68</v>
      </c>
      <c r="AV86">
        <v>0</v>
      </c>
      <c r="AW86">
        <v>2</v>
      </c>
      <c r="AX86">
        <v>991676815</v>
      </c>
      <c r="AY86">
        <v>1</v>
      </c>
      <c r="AZ86">
        <v>0</v>
      </c>
      <c r="BA86">
        <v>93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 ca="1">Y86*Source!I37</f>
        <v>0.33600000000000002</v>
      </c>
      <c r="CY86">
        <f t="shared" si="19"/>
        <v>75.069999999999993</v>
      </c>
      <c r="CZ86">
        <f t="shared" si="20"/>
        <v>6.23</v>
      </c>
      <c r="DA86">
        <f t="shared" si="21"/>
        <v>12.05</v>
      </c>
      <c r="DB86">
        <f t="shared" si="22"/>
        <v>10.47</v>
      </c>
      <c r="DC86">
        <f t="shared" si="23"/>
        <v>0</v>
      </c>
    </row>
    <row r="87" spans="1:107">
      <c r="A87">
        <f ca="1">ROW(Source!A37)</f>
        <v>37</v>
      </c>
      <c r="B87">
        <v>991676013</v>
      </c>
      <c r="C87">
        <v>991676562</v>
      </c>
      <c r="D87">
        <v>337978342</v>
      </c>
      <c r="E87">
        <v>1</v>
      </c>
      <c r="F87">
        <v>1</v>
      </c>
      <c r="G87">
        <v>1</v>
      </c>
      <c r="H87">
        <v>3</v>
      </c>
      <c r="I87" t="s">
        <v>531</v>
      </c>
      <c r="J87" t="s">
        <v>532</v>
      </c>
      <c r="K87" t="s">
        <v>533</v>
      </c>
      <c r="L87">
        <v>1348</v>
      </c>
      <c r="N87">
        <v>39568864</v>
      </c>
      <c r="O87" t="s">
        <v>530</v>
      </c>
      <c r="P87" t="s">
        <v>530</v>
      </c>
      <c r="Q87">
        <v>1000</v>
      </c>
      <c r="W87">
        <v>0</v>
      </c>
      <c r="X87">
        <v>1756124173</v>
      </c>
      <c r="Y87">
        <v>1E-3</v>
      </c>
      <c r="AA87">
        <v>70918.75</v>
      </c>
      <c r="AB87">
        <v>0</v>
      </c>
      <c r="AC87">
        <v>0</v>
      </c>
      <c r="AD87">
        <v>0</v>
      </c>
      <c r="AE87">
        <v>13559.99</v>
      </c>
      <c r="AF87">
        <v>0</v>
      </c>
      <c r="AG87">
        <v>0</v>
      </c>
      <c r="AH87">
        <v>0</v>
      </c>
      <c r="AI87">
        <v>5.23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1E-3</v>
      </c>
      <c r="AV87">
        <v>0</v>
      </c>
      <c r="AW87">
        <v>2</v>
      </c>
      <c r="AX87">
        <v>991676816</v>
      </c>
      <c r="AY87">
        <v>1</v>
      </c>
      <c r="AZ87">
        <v>0</v>
      </c>
      <c r="BA87">
        <v>94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 ca="1">Y87*Source!I37</f>
        <v>2.0000000000000001E-4</v>
      </c>
      <c r="CY87">
        <f t="shared" si="19"/>
        <v>70918.75</v>
      </c>
      <c r="CZ87">
        <f t="shared" si="20"/>
        <v>13559.99</v>
      </c>
      <c r="DA87">
        <f t="shared" si="21"/>
        <v>5.23</v>
      </c>
      <c r="DB87">
        <f t="shared" si="22"/>
        <v>13.56</v>
      </c>
      <c r="DC87">
        <f t="shared" si="23"/>
        <v>0</v>
      </c>
    </row>
    <row r="88" spans="1:107">
      <c r="A88">
        <f ca="1">ROW(Source!A37)</f>
        <v>37</v>
      </c>
      <c r="B88">
        <v>991676013</v>
      </c>
      <c r="C88">
        <v>991676562</v>
      </c>
      <c r="D88">
        <v>338008814</v>
      </c>
      <c r="E88">
        <v>1</v>
      </c>
      <c r="F88">
        <v>1</v>
      </c>
      <c r="G88">
        <v>1</v>
      </c>
      <c r="H88">
        <v>3</v>
      </c>
      <c r="I88" t="s">
        <v>124</v>
      </c>
      <c r="J88" t="s">
        <v>126</v>
      </c>
      <c r="K88" t="s">
        <v>125</v>
      </c>
      <c r="L88">
        <v>1301</v>
      </c>
      <c r="N88">
        <v>1003</v>
      </c>
      <c r="O88" t="s">
        <v>106</v>
      </c>
      <c r="P88" t="s">
        <v>106</v>
      </c>
      <c r="Q88">
        <v>1</v>
      </c>
      <c r="W88">
        <v>1</v>
      </c>
      <c r="X88">
        <v>679467730</v>
      </c>
      <c r="Y88">
        <v>-100</v>
      </c>
      <c r="AA88">
        <v>548.76</v>
      </c>
      <c r="AB88">
        <v>0</v>
      </c>
      <c r="AC88">
        <v>0</v>
      </c>
      <c r="AD88">
        <v>0</v>
      </c>
      <c r="AE88">
        <v>82.15</v>
      </c>
      <c r="AF88">
        <v>0</v>
      </c>
      <c r="AG88">
        <v>0</v>
      </c>
      <c r="AH88">
        <v>0</v>
      </c>
      <c r="AI88">
        <v>6.68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-100</v>
      </c>
      <c r="AV88">
        <v>0</v>
      </c>
      <c r="AW88">
        <v>2</v>
      </c>
      <c r="AX88">
        <v>991676818</v>
      </c>
      <c r="AY88">
        <v>1</v>
      </c>
      <c r="AZ88">
        <v>6144</v>
      </c>
      <c r="BA88">
        <v>96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 ca="1">Y88*Source!I37</f>
        <v>-20</v>
      </c>
      <c r="CY88">
        <f t="shared" si="19"/>
        <v>548.76</v>
      </c>
      <c r="CZ88">
        <f t="shared" si="20"/>
        <v>82.15</v>
      </c>
      <c r="DA88">
        <f t="shared" si="21"/>
        <v>6.68</v>
      </c>
      <c r="DB88">
        <f t="shared" si="22"/>
        <v>-8215</v>
      </c>
      <c r="DC88">
        <f t="shared" si="23"/>
        <v>0</v>
      </c>
    </row>
    <row r="89" spans="1:107">
      <c r="A89">
        <f ca="1">ROW(Source!A37)</f>
        <v>37</v>
      </c>
      <c r="B89">
        <v>991676013</v>
      </c>
      <c r="C89">
        <v>991676562</v>
      </c>
      <c r="D89">
        <v>338009588</v>
      </c>
      <c r="E89">
        <v>1</v>
      </c>
      <c r="F89">
        <v>1</v>
      </c>
      <c r="G89">
        <v>1</v>
      </c>
      <c r="H89">
        <v>3</v>
      </c>
      <c r="I89" t="s">
        <v>534</v>
      </c>
      <c r="J89" t="s">
        <v>535</v>
      </c>
      <c r="K89" t="s">
        <v>536</v>
      </c>
      <c r="L89">
        <v>1339</v>
      </c>
      <c r="N89">
        <v>1007</v>
      </c>
      <c r="O89" t="s">
        <v>512</v>
      </c>
      <c r="P89" t="s">
        <v>512</v>
      </c>
      <c r="Q89">
        <v>1</v>
      </c>
      <c r="W89">
        <v>0</v>
      </c>
      <c r="X89">
        <v>-672371193</v>
      </c>
      <c r="Y89">
        <v>7.0000000000000001E-3</v>
      </c>
      <c r="AA89">
        <v>3534</v>
      </c>
      <c r="AB89">
        <v>0</v>
      </c>
      <c r="AC89">
        <v>0</v>
      </c>
      <c r="AD89">
        <v>0</v>
      </c>
      <c r="AE89">
        <v>600</v>
      </c>
      <c r="AF89">
        <v>0</v>
      </c>
      <c r="AG89">
        <v>0</v>
      </c>
      <c r="AH89">
        <v>0</v>
      </c>
      <c r="AI89">
        <v>5.89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7.0000000000000001E-3</v>
      </c>
      <c r="AV89">
        <v>0</v>
      </c>
      <c r="AW89">
        <v>2</v>
      </c>
      <c r="AX89">
        <v>991676820</v>
      </c>
      <c r="AY89">
        <v>1</v>
      </c>
      <c r="AZ89">
        <v>0</v>
      </c>
      <c r="BA89">
        <v>98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 ca="1">Y89*Source!I37</f>
        <v>1.4000000000000002E-3</v>
      </c>
      <c r="CY89">
        <f t="shared" si="19"/>
        <v>3534</v>
      </c>
      <c r="CZ89">
        <f t="shared" si="20"/>
        <v>600</v>
      </c>
      <c r="DA89">
        <f t="shared" si="21"/>
        <v>5.89</v>
      </c>
      <c r="DB89">
        <f t="shared" si="22"/>
        <v>4.2</v>
      </c>
      <c r="DC89">
        <f t="shared" si="23"/>
        <v>0</v>
      </c>
    </row>
    <row r="90" spans="1:107">
      <c r="A90">
        <f ca="1">ROW(Source!A37)</f>
        <v>37</v>
      </c>
      <c r="B90">
        <v>991676013</v>
      </c>
      <c r="C90">
        <v>991676562</v>
      </c>
      <c r="D90">
        <v>338013675</v>
      </c>
      <c r="E90">
        <v>1</v>
      </c>
      <c r="F90">
        <v>1</v>
      </c>
      <c r="G90">
        <v>1</v>
      </c>
      <c r="H90">
        <v>3</v>
      </c>
      <c r="I90" t="s">
        <v>537</v>
      </c>
      <c r="J90" t="s">
        <v>538</v>
      </c>
      <c r="K90" t="s">
        <v>539</v>
      </c>
      <c r="L90">
        <v>1346</v>
      </c>
      <c r="N90">
        <v>39568864</v>
      </c>
      <c r="O90" t="s">
        <v>540</v>
      </c>
      <c r="P90" t="s">
        <v>540</v>
      </c>
      <c r="Q90">
        <v>1</v>
      </c>
      <c r="W90">
        <v>0</v>
      </c>
      <c r="X90">
        <v>-823040862</v>
      </c>
      <c r="Y90">
        <v>2.5100000000000001E-2</v>
      </c>
      <c r="AA90">
        <v>7.31</v>
      </c>
      <c r="AB90">
        <v>0</v>
      </c>
      <c r="AC90">
        <v>0</v>
      </c>
      <c r="AD90">
        <v>0</v>
      </c>
      <c r="AE90">
        <v>2.15</v>
      </c>
      <c r="AF90">
        <v>0</v>
      </c>
      <c r="AG90">
        <v>0</v>
      </c>
      <c r="AH90">
        <v>0</v>
      </c>
      <c r="AI90">
        <v>3.4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2.5100000000000001E-2</v>
      </c>
      <c r="AV90">
        <v>0</v>
      </c>
      <c r="AW90">
        <v>2</v>
      </c>
      <c r="AX90">
        <v>991676821</v>
      </c>
      <c r="AY90">
        <v>1</v>
      </c>
      <c r="AZ90">
        <v>0</v>
      </c>
      <c r="BA90">
        <v>99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 ca="1">Y90*Source!I37</f>
        <v>5.0200000000000002E-3</v>
      </c>
      <c r="CY90">
        <f t="shared" si="19"/>
        <v>7.31</v>
      </c>
      <c r="CZ90">
        <f t="shared" si="20"/>
        <v>2.15</v>
      </c>
      <c r="DA90">
        <f t="shared" si="21"/>
        <v>3.4</v>
      </c>
      <c r="DB90">
        <f t="shared" si="22"/>
        <v>0.05</v>
      </c>
      <c r="DC90">
        <f t="shared" si="23"/>
        <v>0</v>
      </c>
    </row>
    <row r="91" spans="1:107">
      <c r="A91">
        <f ca="1">ROW(Source!A37)</f>
        <v>37</v>
      </c>
      <c r="B91">
        <v>991676013</v>
      </c>
      <c r="C91">
        <v>991676562</v>
      </c>
      <c r="D91">
        <v>338014469</v>
      </c>
      <c r="E91">
        <v>1</v>
      </c>
      <c r="F91">
        <v>1</v>
      </c>
      <c r="G91">
        <v>1</v>
      </c>
      <c r="H91">
        <v>3</v>
      </c>
      <c r="I91" t="s">
        <v>541</v>
      </c>
      <c r="J91" t="s">
        <v>542</v>
      </c>
      <c r="K91" t="s">
        <v>543</v>
      </c>
      <c r="L91">
        <v>1339</v>
      </c>
      <c r="N91">
        <v>1007</v>
      </c>
      <c r="O91" t="s">
        <v>512</v>
      </c>
      <c r="P91" t="s">
        <v>512</v>
      </c>
      <c r="Q91">
        <v>1</v>
      </c>
      <c r="W91">
        <v>0</v>
      </c>
      <c r="X91">
        <v>619799737</v>
      </c>
      <c r="Y91">
        <v>7.03</v>
      </c>
      <c r="AA91">
        <v>22.2</v>
      </c>
      <c r="AB91">
        <v>0</v>
      </c>
      <c r="AC91">
        <v>0</v>
      </c>
      <c r="AD91">
        <v>0</v>
      </c>
      <c r="AE91">
        <v>2.44</v>
      </c>
      <c r="AF91">
        <v>0</v>
      </c>
      <c r="AG91">
        <v>0</v>
      </c>
      <c r="AH91">
        <v>0</v>
      </c>
      <c r="AI91">
        <v>9.1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7.03</v>
      </c>
      <c r="AV91">
        <v>0</v>
      </c>
      <c r="AW91">
        <v>2</v>
      </c>
      <c r="AX91">
        <v>991676822</v>
      </c>
      <c r="AY91">
        <v>1</v>
      </c>
      <c r="AZ91">
        <v>0</v>
      </c>
      <c r="BA91">
        <v>100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 ca="1">Y91*Source!I37</f>
        <v>1.4060000000000001</v>
      </c>
      <c r="CY91">
        <f t="shared" si="19"/>
        <v>22.2</v>
      </c>
      <c r="CZ91">
        <f t="shared" si="20"/>
        <v>2.44</v>
      </c>
      <c r="DA91">
        <f t="shared" si="21"/>
        <v>9.1</v>
      </c>
      <c r="DB91">
        <f t="shared" si="22"/>
        <v>17.149999999999999</v>
      </c>
      <c r="DC91">
        <f t="shared" si="23"/>
        <v>0</v>
      </c>
    </row>
    <row r="92" spans="1:107">
      <c r="A92">
        <f ca="1">ROW(Source!A37)</f>
        <v>37</v>
      </c>
      <c r="B92">
        <v>991676013</v>
      </c>
      <c r="C92">
        <v>991676562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109</v>
      </c>
      <c r="K92" t="s">
        <v>128</v>
      </c>
      <c r="L92">
        <v>1301</v>
      </c>
      <c r="N92">
        <v>1003</v>
      </c>
      <c r="O92" t="s">
        <v>106</v>
      </c>
      <c r="P92" t="s">
        <v>106</v>
      </c>
      <c r="Q92">
        <v>1</v>
      </c>
      <c r="W92">
        <v>0</v>
      </c>
      <c r="X92">
        <v>-147548107</v>
      </c>
      <c r="Y92">
        <v>100</v>
      </c>
      <c r="AA92">
        <v>1431.67</v>
      </c>
      <c r="AB92">
        <v>0</v>
      </c>
      <c r="AC92">
        <v>0</v>
      </c>
      <c r="AD92">
        <v>0</v>
      </c>
      <c r="AE92">
        <v>1431.67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T92">
        <v>100</v>
      </c>
      <c r="AV92">
        <v>0</v>
      </c>
      <c r="AW92">
        <v>1</v>
      </c>
      <c r="AX92">
        <v>-1</v>
      </c>
      <c r="AY92">
        <v>0</v>
      </c>
      <c r="AZ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 ca="1">Y92*Source!I37</f>
        <v>20</v>
      </c>
      <c r="CY92">
        <f t="shared" si="19"/>
        <v>1431.67</v>
      </c>
      <c r="CZ92">
        <f t="shared" si="20"/>
        <v>1431.67</v>
      </c>
      <c r="DA92">
        <f t="shared" si="21"/>
        <v>1</v>
      </c>
      <c r="DB92">
        <f t="shared" si="22"/>
        <v>143167</v>
      </c>
      <c r="DC92">
        <f t="shared" si="23"/>
        <v>0</v>
      </c>
    </row>
    <row r="93" spans="1:107">
      <c r="A93">
        <f ca="1">ROW(Source!A42)</f>
        <v>42</v>
      </c>
      <c r="B93">
        <v>991675999</v>
      </c>
      <c r="C93">
        <v>991743548</v>
      </c>
      <c r="D93">
        <v>37808577</v>
      </c>
      <c r="E93">
        <v>1</v>
      </c>
      <c r="F93">
        <v>1</v>
      </c>
      <c r="G93">
        <v>1</v>
      </c>
      <c r="H93">
        <v>1</v>
      </c>
      <c r="I93" t="s">
        <v>544</v>
      </c>
      <c r="K93" t="s">
        <v>545</v>
      </c>
      <c r="L93">
        <v>1369</v>
      </c>
      <c r="N93">
        <v>1013</v>
      </c>
      <c r="O93" t="s">
        <v>499</v>
      </c>
      <c r="P93" t="s">
        <v>499</v>
      </c>
      <c r="Q93">
        <v>1</v>
      </c>
      <c r="W93">
        <v>0</v>
      </c>
      <c r="X93">
        <v>717490484</v>
      </c>
      <c r="Y93">
        <v>5.7614999999999998</v>
      </c>
      <c r="AA93">
        <v>0</v>
      </c>
      <c r="AB93">
        <v>0</v>
      </c>
      <c r="AC93">
        <v>0</v>
      </c>
      <c r="AD93">
        <v>11.64</v>
      </c>
      <c r="AE93">
        <v>0</v>
      </c>
      <c r="AF93">
        <v>0</v>
      </c>
      <c r="AG93">
        <v>0</v>
      </c>
      <c r="AH93">
        <v>11.64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5.01</v>
      </c>
      <c r="AU93" t="s">
        <v>98</v>
      </c>
      <c r="AV93">
        <v>1</v>
      </c>
      <c r="AW93">
        <v>2</v>
      </c>
      <c r="AX93">
        <v>991743549</v>
      </c>
      <c r="AY93">
        <v>1</v>
      </c>
      <c r="AZ93">
        <v>0</v>
      </c>
      <c r="BA93">
        <v>101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 ca="1">Y93*Source!I42</f>
        <v>1.1523000000000001</v>
      </c>
      <c r="CY93">
        <f>AD93</f>
        <v>11.64</v>
      </c>
      <c r="CZ93">
        <f>AH93</f>
        <v>11.64</v>
      </c>
      <c r="DA93">
        <f>AL93</f>
        <v>1</v>
      </c>
      <c r="DB93">
        <f>ROUND((ROUND(AT93*CZ93,2)*1.15),6)</f>
        <v>67.067999999999998</v>
      </c>
      <c r="DC93">
        <f>ROUND((ROUND(AT93*AG93,2)*1.15),6)</f>
        <v>0</v>
      </c>
    </row>
    <row r="94" spans="1:107">
      <c r="A94">
        <f ca="1">ROW(Source!A42)</f>
        <v>42</v>
      </c>
      <c r="B94">
        <v>991675999</v>
      </c>
      <c r="C94">
        <v>991743548</v>
      </c>
      <c r="D94">
        <v>338037132</v>
      </c>
      <c r="E94">
        <v>1</v>
      </c>
      <c r="F94">
        <v>1</v>
      </c>
      <c r="G94">
        <v>1</v>
      </c>
      <c r="H94">
        <v>2</v>
      </c>
      <c r="I94" t="s">
        <v>546</v>
      </c>
      <c r="J94" t="s">
        <v>547</v>
      </c>
      <c r="K94" t="s">
        <v>548</v>
      </c>
      <c r="L94">
        <v>1368</v>
      </c>
      <c r="N94">
        <v>91022270</v>
      </c>
      <c r="O94" t="s">
        <v>505</v>
      </c>
      <c r="P94" t="s">
        <v>505</v>
      </c>
      <c r="Q94">
        <v>1</v>
      </c>
      <c r="W94">
        <v>0</v>
      </c>
      <c r="X94">
        <v>1695838894</v>
      </c>
      <c r="Y94">
        <v>1.875</v>
      </c>
      <c r="AA94">
        <v>0</v>
      </c>
      <c r="AB94">
        <v>29.67</v>
      </c>
      <c r="AC94">
        <v>0</v>
      </c>
      <c r="AD94">
        <v>0</v>
      </c>
      <c r="AE94">
        <v>0</v>
      </c>
      <c r="AF94">
        <v>29.67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1.5</v>
      </c>
      <c r="AU94" t="s">
        <v>97</v>
      </c>
      <c r="AV94">
        <v>0</v>
      </c>
      <c r="AW94">
        <v>2</v>
      </c>
      <c r="AX94">
        <v>991743550</v>
      </c>
      <c r="AY94">
        <v>1</v>
      </c>
      <c r="AZ94">
        <v>0</v>
      </c>
      <c r="BA94">
        <v>102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 ca="1">Y94*Source!I42</f>
        <v>0.375</v>
      </c>
      <c r="CY94">
        <f>AB94</f>
        <v>29.67</v>
      </c>
      <c r="CZ94">
        <f>AF94</f>
        <v>29.67</v>
      </c>
      <c r="DA94">
        <f>AJ94</f>
        <v>1</v>
      </c>
      <c r="DB94">
        <f>ROUND((ROUND(AT94*CZ94,2)*1.25),6)</f>
        <v>55.637500000000003</v>
      </c>
      <c r="DC94">
        <f>ROUND((ROUND(AT94*AG94,2)*1.25),6)</f>
        <v>0</v>
      </c>
    </row>
    <row r="95" spans="1:107">
      <c r="A95">
        <f ca="1">ROW(Source!A42)</f>
        <v>42</v>
      </c>
      <c r="B95">
        <v>991675999</v>
      </c>
      <c r="C95">
        <v>991743548</v>
      </c>
      <c r="D95">
        <v>337974813</v>
      </c>
      <c r="E95">
        <v>1</v>
      </c>
      <c r="F95">
        <v>1</v>
      </c>
      <c r="G95">
        <v>1</v>
      </c>
      <c r="H95">
        <v>3</v>
      </c>
      <c r="I95" t="s">
        <v>549</v>
      </c>
      <c r="J95" t="s">
        <v>550</v>
      </c>
      <c r="K95" t="s">
        <v>551</v>
      </c>
      <c r="L95">
        <v>1348</v>
      </c>
      <c r="N95">
        <v>39568864</v>
      </c>
      <c r="O95" t="s">
        <v>530</v>
      </c>
      <c r="P95" t="s">
        <v>530</v>
      </c>
      <c r="Q95">
        <v>1000</v>
      </c>
      <c r="W95">
        <v>0</v>
      </c>
      <c r="X95">
        <v>1625292450</v>
      </c>
      <c r="Y95">
        <v>5.0000000000000002E-5</v>
      </c>
      <c r="AA95">
        <v>15118.99</v>
      </c>
      <c r="AB95">
        <v>0</v>
      </c>
      <c r="AC95">
        <v>0</v>
      </c>
      <c r="AD95">
        <v>0</v>
      </c>
      <c r="AE95">
        <v>15118.99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5.0000000000000002E-5</v>
      </c>
      <c r="AV95">
        <v>0</v>
      </c>
      <c r="AW95">
        <v>2</v>
      </c>
      <c r="AX95">
        <v>991743551</v>
      </c>
      <c r="AY95">
        <v>1</v>
      </c>
      <c r="AZ95">
        <v>0</v>
      </c>
      <c r="BA95">
        <v>103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 ca="1">Y95*Source!I42</f>
        <v>1.0000000000000001E-5</v>
      </c>
      <c r="CY95">
        <f>AA95</f>
        <v>15118.99</v>
      </c>
      <c r="CZ95">
        <f>AE95</f>
        <v>15118.99</v>
      </c>
      <c r="DA95">
        <f>AI95</f>
        <v>1</v>
      </c>
      <c r="DB95">
        <f>ROUND(ROUND(AT95*CZ95,2),6)</f>
        <v>0.76</v>
      </c>
      <c r="DC95">
        <f>ROUND(ROUND(AT95*AG95,2),6)</f>
        <v>0</v>
      </c>
    </row>
    <row r="96" spans="1:107">
      <c r="A96">
        <f ca="1">ROW(Source!A42)</f>
        <v>42</v>
      </c>
      <c r="B96">
        <v>991675999</v>
      </c>
      <c r="C96">
        <v>991743548</v>
      </c>
      <c r="D96">
        <v>337974988</v>
      </c>
      <c r="E96">
        <v>1</v>
      </c>
      <c r="F96">
        <v>1</v>
      </c>
      <c r="G96">
        <v>1</v>
      </c>
      <c r="H96">
        <v>3</v>
      </c>
      <c r="I96" t="s">
        <v>552</v>
      </c>
      <c r="J96" t="s">
        <v>553</v>
      </c>
      <c r="K96" t="s">
        <v>554</v>
      </c>
      <c r="L96">
        <v>1348</v>
      </c>
      <c r="N96">
        <v>39568864</v>
      </c>
      <c r="O96" t="s">
        <v>530</v>
      </c>
      <c r="P96" t="s">
        <v>530</v>
      </c>
      <c r="Q96">
        <v>1000</v>
      </c>
      <c r="W96">
        <v>0</v>
      </c>
      <c r="X96">
        <v>24062879</v>
      </c>
      <c r="Y96">
        <v>2.0000000000000002E-5</v>
      </c>
      <c r="AA96">
        <v>16950</v>
      </c>
      <c r="AB96">
        <v>0</v>
      </c>
      <c r="AC96">
        <v>0</v>
      </c>
      <c r="AD96">
        <v>0</v>
      </c>
      <c r="AE96">
        <v>16950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2.0000000000000002E-5</v>
      </c>
      <c r="AV96">
        <v>0</v>
      </c>
      <c r="AW96">
        <v>2</v>
      </c>
      <c r="AX96">
        <v>991743552</v>
      </c>
      <c r="AY96">
        <v>1</v>
      </c>
      <c r="AZ96">
        <v>0</v>
      </c>
      <c r="BA96">
        <v>104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 ca="1">Y96*Source!I42</f>
        <v>4.0000000000000007E-6</v>
      </c>
      <c r="CY96">
        <f>AA96</f>
        <v>16950</v>
      </c>
      <c r="CZ96">
        <f>AE96</f>
        <v>16950</v>
      </c>
      <c r="DA96">
        <f>AI96</f>
        <v>1</v>
      </c>
      <c r="DB96">
        <f>ROUND(ROUND(AT96*CZ96,2),6)</f>
        <v>0.34</v>
      </c>
      <c r="DC96">
        <f>ROUND(ROUND(AT96*AG96,2),6)</f>
        <v>0</v>
      </c>
    </row>
    <row r="97" spans="1:107">
      <c r="A97">
        <f ca="1">ROW(Source!A42)</f>
        <v>42</v>
      </c>
      <c r="B97">
        <v>991675999</v>
      </c>
      <c r="C97">
        <v>991743548</v>
      </c>
      <c r="D97">
        <v>337972378</v>
      </c>
      <c r="E97">
        <v>1</v>
      </c>
      <c r="F97">
        <v>1</v>
      </c>
      <c r="G97">
        <v>1</v>
      </c>
      <c r="H97">
        <v>3</v>
      </c>
      <c r="I97" t="s">
        <v>555</v>
      </c>
      <c r="J97" t="s">
        <v>556</v>
      </c>
      <c r="K97" t="s">
        <v>557</v>
      </c>
      <c r="L97">
        <v>1346</v>
      </c>
      <c r="N97">
        <v>39568864</v>
      </c>
      <c r="O97" t="s">
        <v>540</v>
      </c>
      <c r="P97" t="s">
        <v>540</v>
      </c>
      <c r="Q97">
        <v>1</v>
      </c>
      <c r="W97">
        <v>0</v>
      </c>
      <c r="X97">
        <v>-2113933962</v>
      </c>
      <c r="Y97">
        <v>0.02</v>
      </c>
      <c r="AA97">
        <v>37.29</v>
      </c>
      <c r="AB97">
        <v>0</v>
      </c>
      <c r="AC97">
        <v>0</v>
      </c>
      <c r="AD97">
        <v>0</v>
      </c>
      <c r="AE97">
        <v>37.29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0.02</v>
      </c>
      <c r="AV97">
        <v>0</v>
      </c>
      <c r="AW97">
        <v>2</v>
      </c>
      <c r="AX97">
        <v>991743553</v>
      </c>
      <c r="AY97">
        <v>1</v>
      </c>
      <c r="AZ97">
        <v>0</v>
      </c>
      <c r="BA97">
        <v>105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 ca="1">Y97*Source!I42</f>
        <v>4.0000000000000001E-3</v>
      </c>
      <c r="CY97">
        <f>AA97</f>
        <v>37.29</v>
      </c>
      <c r="CZ97">
        <f>AE97</f>
        <v>37.29</v>
      </c>
      <c r="DA97">
        <f>AI97</f>
        <v>1</v>
      </c>
      <c r="DB97">
        <f>ROUND(ROUND(AT97*CZ97,2),6)</f>
        <v>0.75</v>
      </c>
      <c r="DC97">
        <f>ROUND(ROUND(AT97*AG97,2),6)</f>
        <v>0</v>
      </c>
    </row>
    <row r="98" spans="1:107">
      <c r="A98">
        <f ca="1">ROW(Source!A42)</f>
        <v>42</v>
      </c>
      <c r="B98">
        <v>991675999</v>
      </c>
      <c r="C98">
        <v>991743548</v>
      </c>
      <c r="D98">
        <v>338014469</v>
      </c>
      <c r="E98">
        <v>1</v>
      </c>
      <c r="F98">
        <v>1</v>
      </c>
      <c r="G98">
        <v>1</v>
      </c>
      <c r="H98">
        <v>3</v>
      </c>
      <c r="I98" t="s">
        <v>541</v>
      </c>
      <c r="J98" t="s">
        <v>542</v>
      </c>
      <c r="K98" t="s">
        <v>543</v>
      </c>
      <c r="L98">
        <v>1339</v>
      </c>
      <c r="N98">
        <v>1007</v>
      </c>
      <c r="O98" t="s">
        <v>512</v>
      </c>
      <c r="P98" t="s">
        <v>512</v>
      </c>
      <c r="Q98">
        <v>1</v>
      </c>
      <c r="W98">
        <v>0</v>
      </c>
      <c r="X98">
        <v>619799737</v>
      </c>
      <c r="Y98">
        <v>3.8</v>
      </c>
      <c r="AA98">
        <v>2.44</v>
      </c>
      <c r="AB98">
        <v>0</v>
      </c>
      <c r="AC98">
        <v>0</v>
      </c>
      <c r="AD98">
        <v>0</v>
      </c>
      <c r="AE98">
        <v>2.44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3.8</v>
      </c>
      <c r="AV98">
        <v>0</v>
      </c>
      <c r="AW98">
        <v>2</v>
      </c>
      <c r="AX98">
        <v>991743554</v>
      </c>
      <c r="AY98">
        <v>1</v>
      </c>
      <c r="AZ98">
        <v>0</v>
      </c>
      <c r="BA98">
        <v>106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 ca="1">Y98*Source!I42</f>
        <v>0.76</v>
      </c>
      <c r="CY98">
        <f>AA98</f>
        <v>2.44</v>
      </c>
      <c r="CZ98">
        <f>AE98</f>
        <v>2.44</v>
      </c>
      <c r="DA98">
        <f>AI98</f>
        <v>1</v>
      </c>
      <c r="DB98">
        <f>ROUND(ROUND(AT98*CZ98,2),6)</f>
        <v>9.27</v>
      </c>
      <c r="DC98">
        <f>ROUND(ROUND(AT98*AG98,2),6)</f>
        <v>0</v>
      </c>
    </row>
    <row r="99" spans="1:107">
      <c r="A99">
        <f ca="1">ROW(Source!A43)</f>
        <v>43</v>
      </c>
      <c r="B99">
        <v>991676013</v>
      </c>
      <c r="C99">
        <v>991743548</v>
      </c>
      <c r="D99">
        <v>37808577</v>
      </c>
      <c r="E99">
        <v>1</v>
      </c>
      <c r="F99">
        <v>1</v>
      </c>
      <c r="G99">
        <v>1</v>
      </c>
      <c r="H99">
        <v>1</v>
      </c>
      <c r="I99" t="s">
        <v>544</v>
      </c>
      <c r="K99" t="s">
        <v>545</v>
      </c>
      <c r="L99">
        <v>1369</v>
      </c>
      <c r="N99">
        <v>1013</v>
      </c>
      <c r="O99" t="s">
        <v>499</v>
      </c>
      <c r="P99" t="s">
        <v>499</v>
      </c>
      <c r="Q99">
        <v>1</v>
      </c>
      <c r="W99">
        <v>0</v>
      </c>
      <c r="X99">
        <v>717490484</v>
      </c>
      <c r="Y99">
        <v>5.7614999999999998</v>
      </c>
      <c r="AA99">
        <v>0</v>
      </c>
      <c r="AB99">
        <v>0</v>
      </c>
      <c r="AC99">
        <v>0</v>
      </c>
      <c r="AD99">
        <v>11.64</v>
      </c>
      <c r="AE99">
        <v>0</v>
      </c>
      <c r="AF99">
        <v>0</v>
      </c>
      <c r="AG99">
        <v>0</v>
      </c>
      <c r="AH99">
        <v>11.64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5.01</v>
      </c>
      <c r="AU99" t="s">
        <v>98</v>
      </c>
      <c r="AV99">
        <v>1</v>
      </c>
      <c r="AW99">
        <v>2</v>
      </c>
      <c r="AX99">
        <v>991743549</v>
      </c>
      <c r="AY99">
        <v>1</v>
      </c>
      <c r="AZ99">
        <v>0</v>
      </c>
      <c r="BA99">
        <v>107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 ca="1">Y99*Source!I43</f>
        <v>1.1523000000000001</v>
      </c>
      <c r="CY99">
        <f>AD99</f>
        <v>11.64</v>
      </c>
      <c r="CZ99">
        <f>AH99</f>
        <v>11.64</v>
      </c>
      <c r="DA99">
        <f>AL99</f>
        <v>1</v>
      </c>
      <c r="DB99">
        <f>ROUND((ROUND(AT99*CZ99,2)*1.15),6)</f>
        <v>67.067999999999998</v>
      </c>
      <c r="DC99">
        <f>ROUND((ROUND(AT99*AG99,2)*1.15),6)</f>
        <v>0</v>
      </c>
    </row>
    <row r="100" spans="1:107">
      <c r="A100">
        <f ca="1">ROW(Source!A43)</f>
        <v>43</v>
      </c>
      <c r="B100">
        <v>991676013</v>
      </c>
      <c r="C100">
        <v>991743548</v>
      </c>
      <c r="D100">
        <v>338037132</v>
      </c>
      <c r="E100">
        <v>1</v>
      </c>
      <c r="F100">
        <v>1</v>
      </c>
      <c r="G100">
        <v>1</v>
      </c>
      <c r="H100">
        <v>2</v>
      </c>
      <c r="I100" t="s">
        <v>546</v>
      </c>
      <c r="J100" t="s">
        <v>547</v>
      </c>
      <c r="K100" t="s">
        <v>548</v>
      </c>
      <c r="L100">
        <v>1368</v>
      </c>
      <c r="N100">
        <v>91022270</v>
      </c>
      <c r="O100" t="s">
        <v>505</v>
      </c>
      <c r="P100" t="s">
        <v>505</v>
      </c>
      <c r="Q100">
        <v>1</v>
      </c>
      <c r="W100">
        <v>0</v>
      </c>
      <c r="X100">
        <v>1695838894</v>
      </c>
      <c r="Y100">
        <v>1.875</v>
      </c>
      <c r="AA100">
        <v>0</v>
      </c>
      <c r="AB100">
        <v>154.88</v>
      </c>
      <c r="AC100">
        <v>0</v>
      </c>
      <c r="AD100">
        <v>0</v>
      </c>
      <c r="AE100">
        <v>0</v>
      </c>
      <c r="AF100">
        <v>29.67</v>
      </c>
      <c r="AG100">
        <v>0</v>
      </c>
      <c r="AH100">
        <v>0</v>
      </c>
      <c r="AI100">
        <v>1</v>
      </c>
      <c r="AJ100">
        <v>5.22</v>
      </c>
      <c r="AK100">
        <v>33.6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1.5</v>
      </c>
      <c r="AU100" t="s">
        <v>97</v>
      </c>
      <c r="AV100">
        <v>0</v>
      </c>
      <c r="AW100">
        <v>2</v>
      </c>
      <c r="AX100">
        <v>991743550</v>
      </c>
      <c r="AY100">
        <v>1</v>
      </c>
      <c r="AZ100">
        <v>0</v>
      </c>
      <c r="BA100">
        <v>108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 ca="1">Y100*Source!I43</f>
        <v>0.375</v>
      </c>
      <c r="CY100">
        <f>AB100</f>
        <v>154.88</v>
      </c>
      <c r="CZ100">
        <f>AF100</f>
        <v>29.67</v>
      </c>
      <c r="DA100">
        <f>AJ100</f>
        <v>5.22</v>
      </c>
      <c r="DB100">
        <f>ROUND((ROUND(AT100*CZ100,2)*1.25),6)</f>
        <v>55.637500000000003</v>
      </c>
      <c r="DC100">
        <f>ROUND((ROUND(AT100*AG100,2)*1.25),6)</f>
        <v>0</v>
      </c>
    </row>
    <row r="101" spans="1:107">
      <c r="A101">
        <f ca="1">ROW(Source!A43)</f>
        <v>43</v>
      </c>
      <c r="B101">
        <v>991676013</v>
      </c>
      <c r="C101">
        <v>991743548</v>
      </c>
      <c r="D101">
        <v>337974813</v>
      </c>
      <c r="E101">
        <v>1</v>
      </c>
      <c r="F101">
        <v>1</v>
      </c>
      <c r="G101">
        <v>1</v>
      </c>
      <c r="H101">
        <v>3</v>
      </c>
      <c r="I101" t="s">
        <v>549</v>
      </c>
      <c r="J101" t="s">
        <v>550</v>
      </c>
      <c r="K101" t="s">
        <v>551</v>
      </c>
      <c r="L101">
        <v>1348</v>
      </c>
      <c r="N101">
        <v>39568864</v>
      </c>
      <c r="O101" t="s">
        <v>530</v>
      </c>
      <c r="P101" t="s">
        <v>530</v>
      </c>
      <c r="Q101">
        <v>1000</v>
      </c>
      <c r="W101">
        <v>0</v>
      </c>
      <c r="X101">
        <v>1625292450</v>
      </c>
      <c r="Y101">
        <v>5.0000000000000002E-5</v>
      </c>
      <c r="AA101">
        <v>51858.14</v>
      </c>
      <c r="AB101">
        <v>0</v>
      </c>
      <c r="AC101">
        <v>0</v>
      </c>
      <c r="AD101">
        <v>0</v>
      </c>
      <c r="AE101">
        <v>15118.99</v>
      </c>
      <c r="AF101">
        <v>0</v>
      </c>
      <c r="AG101">
        <v>0</v>
      </c>
      <c r="AH101">
        <v>0</v>
      </c>
      <c r="AI101">
        <v>3.43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5.0000000000000002E-5</v>
      </c>
      <c r="AV101">
        <v>0</v>
      </c>
      <c r="AW101">
        <v>2</v>
      </c>
      <c r="AX101">
        <v>991743551</v>
      </c>
      <c r="AY101">
        <v>1</v>
      </c>
      <c r="AZ101">
        <v>0</v>
      </c>
      <c r="BA101">
        <v>109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 ca="1">Y101*Source!I43</f>
        <v>1.0000000000000001E-5</v>
      </c>
      <c r="CY101">
        <f>AA101</f>
        <v>51858.14</v>
      </c>
      <c r="CZ101">
        <f>AE101</f>
        <v>15118.99</v>
      </c>
      <c r="DA101">
        <f>AI101</f>
        <v>3.43</v>
      </c>
      <c r="DB101">
        <f>ROUND(ROUND(AT101*CZ101,2),6)</f>
        <v>0.76</v>
      </c>
      <c r="DC101">
        <f>ROUND(ROUND(AT101*AG101,2),6)</f>
        <v>0</v>
      </c>
    </row>
    <row r="102" spans="1:107">
      <c r="A102">
        <f ca="1">ROW(Source!A43)</f>
        <v>43</v>
      </c>
      <c r="B102">
        <v>991676013</v>
      </c>
      <c r="C102">
        <v>991743548</v>
      </c>
      <c r="D102">
        <v>337974988</v>
      </c>
      <c r="E102">
        <v>1</v>
      </c>
      <c r="F102">
        <v>1</v>
      </c>
      <c r="G102">
        <v>1</v>
      </c>
      <c r="H102">
        <v>3</v>
      </c>
      <c r="I102" t="s">
        <v>552</v>
      </c>
      <c r="J102" t="s">
        <v>553</v>
      </c>
      <c r="K102" t="s">
        <v>554</v>
      </c>
      <c r="L102">
        <v>1348</v>
      </c>
      <c r="N102">
        <v>39568864</v>
      </c>
      <c r="O102" t="s">
        <v>530</v>
      </c>
      <c r="P102" t="s">
        <v>530</v>
      </c>
      <c r="Q102">
        <v>1000</v>
      </c>
      <c r="W102">
        <v>0</v>
      </c>
      <c r="X102">
        <v>24062879</v>
      </c>
      <c r="Y102">
        <v>2.0000000000000002E-5</v>
      </c>
      <c r="AA102">
        <v>66613.5</v>
      </c>
      <c r="AB102">
        <v>0</v>
      </c>
      <c r="AC102">
        <v>0</v>
      </c>
      <c r="AD102">
        <v>0</v>
      </c>
      <c r="AE102">
        <v>16950</v>
      </c>
      <c r="AF102">
        <v>0</v>
      </c>
      <c r="AG102">
        <v>0</v>
      </c>
      <c r="AH102">
        <v>0</v>
      </c>
      <c r="AI102">
        <v>3.93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2.0000000000000002E-5</v>
      </c>
      <c r="AV102">
        <v>0</v>
      </c>
      <c r="AW102">
        <v>2</v>
      </c>
      <c r="AX102">
        <v>991743552</v>
      </c>
      <c r="AY102">
        <v>1</v>
      </c>
      <c r="AZ102">
        <v>0</v>
      </c>
      <c r="BA102">
        <v>110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 ca="1">Y102*Source!I43</f>
        <v>4.0000000000000007E-6</v>
      </c>
      <c r="CY102">
        <f>AA102</f>
        <v>66613.5</v>
      </c>
      <c r="CZ102">
        <f>AE102</f>
        <v>16950</v>
      </c>
      <c r="DA102">
        <f>AI102</f>
        <v>3.93</v>
      </c>
      <c r="DB102">
        <f>ROUND(ROUND(AT102*CZ102,2),6)</f>
        <v>0.34</v>
      </c>
      <c r="DC102">
        <f>ROUND(ROUND(AT102*AG102,2),6)</f>
        <v>0</v>
      </c>
    </row>
    <row r="103" spans="1:107">
      <c r="A103">
        <f ca="1">ROW(Source!A43)</f>
        <v>43</v>
      </c>
      <c r="B103">
        <v>991676013</v>
      </c>
      <c r="C103">
        <v>991743548</v>
      </c>
      <c r="D103">
        <v>337972378</v>
      </c>
      <c r="E103">
        <v>1</v>
      </c>
      <c r="F103">
        <v>1</v>
      </c>
      <c r="G103">
        <v>1</v>
      </c>
      <c r="H103">
        <v>3</v>
      </c>
      <c r="I103" t="s">
        <v>555</v>
      </c>
      <c r="J103" t="s">
        <v>556</v>
      </c>
      <c r="K103" t="s">
        <v>557</v>
      </c>
      <c r="L103">
        <v>1346</v>
      </c>
      <c r="N103">
        <v>39568864</v>
      </c>
      <c r="O103" t="s">
        <v>540</v>
      </c>
      <c r="P103" t="s">
        <v>540</v>
      </c>
      <c r="Q103">
        <v>1</v>
      </c>
      <c r="W103">
        <v>0</v>
      </c>
      <c r="X103">
        <v>-2113933962</v>
      </c>
      <c r="Y103">
        <v>0.02</v>
      </c>
      <c r="AA103">
        <v>77.56</v>
      </c>
      <c r="AB103">
        <v>0</v>
      </c>
      <c r="AC103">
        <v>0</v>
      </c>
      <c r="AD103">
        <v>0</v>
      </c>
      <c r="AE103">
        <v>37.29</v>
      </c>
      <c r="AF103">
        <v>0</v>
      </c>
      <c r="AG103">
        <v>0</v>
      </c>
      <c r="AH103">
        <v>0</v>
      </c>
      <c r="AI103">
        <v>2.08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0.02</v>
      </c>
      <c r="AV103">
        <v>0</v>
      </c>
      <c r="AW103">
        <v>2</v>
      </c>
      <c r="AX103">
        <v>991743553</v>
      </c>
      <c r="AY103">
        <v>1</v>
      </c>
      <c r="AZ103">
        <v>0</v>
      </c>
      <c r="BA103">
        <v>111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 ca="1">Y103*Source!I43</f>
        <v>4.0000000000000001E-3</v>
      </c>
      <c r="CY103">
        <f>AA103</f>
        <v>77.56</v>
      </c>
      <c r="CZ103">
        <f>AE103</f>
        <v>37.29</v>
      </c>
      <c r="DA103">
        <f>AI103</f>
        <v>2.08</v>
      </c>
      <c r="DB103">
        <f>ROUND(ROUND(AT103*CZ103,2),6)</f>
        <v>0.75</v>
      </c>
      <c r="DC103">
        <f>ROUND(ROUND(AT103*AG103,2),6)</f>
        <v>0</v>
      </c>
    </row>
    <row r="104" spans="1:107">
      <c r="A104">
        <f ca="1">ROW(Source!A43)</f>
        <v>43</v>
      </c>
      <c r="B104">
        <v>991676013</v>
      </c>
      <c r="C104">
        <v>991743548</v>
      </c>
      <c r="D104">
        <v>338014469</v>
      </c>
      <c r="E104">
        <v>1</v>
      </c>
      <c r="F104">
        <v>1</v>
      </c>
      <c r="G104">
        <v>1</v>
      </c>
      <c r="H104">
        <v>3</v>
      </c>
      <c r="I104" t="s">
        <v>541</v>
      </c>
      <c r="J104" t="s">
        <v>542</v>
      </c>
      <c r="K104" t="s">
        <v>543</v>
      </c>
      <c r="L104">
        <v>1339</v>
      </c>
      <c r="N104">
        <v>1007</v>
      </c>
      <c r="O104" t="s">
        <v>512</v>
      </c>
      <c r="P104" t="s">
        <v>512</v>
      </c>
      <c r="Q104">
        <v>1</v>
      </c>
      <c r="W104">
        <v>0</v>
      </c>
      <c r="X104">
        <v>619799737</v>
      </c>
      <c r="Y104">
        <v>3.8</v>
      </c>
      <c r="AA104">
        <v>22.2</v>
      </c>
      <c r="AB104">
        <v>0</v>
      </c>
      <c r="AC104">
        <v>0</v>
      </c>
      <c r="AD104">
        <v>0</v>
      </c>
      <c r="AE104">
        <v>2.44</v>
      </c>
      <c r="AF104">
        <v>0</v>
      </c>
      <c r="AG104">
        <v>0</v>
      </c>
      <c r="AH104">
        <v>0</v>
      </c>
      <c r="AI104">
        <v>9.1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3.8</v>
      </c>
      <c r="AV104">
        <v>0</v>
      </c>
      <c r="AW104">
        <v>2</v>
      </c>
      <c r="AX104">
        <v>991743554</v>
      </c>
      <c r="AY104">
        <v>1</v>
      </c>
      <c r="AZ104">
        <v>0</v>
      </c>
      <c r="BA104">
        <v>112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 ca="1">Y104*Source!I43</f>
        <v>0.76</v>
      </c>
      <c r="CY104">
        <f>AA104</f>
        <v>22.2</v>
      </c>
      <c r="CZ104">
        <f>AE104</f>
        <v>2.44</v>
      </c>
      <c r="DA104">
        <f>AI104</f>
        <v>9.1</v>
      </c>
      <c r="DB104">
        <f>ROUND(ROUND(AT104*CZ104,2),6)</f>
        <v>9.27</v>
      </c>
      <c r="DC104">
        <f>ROUND(ROUND(AT104*AG104,2),6)</f>
        <v>0</v>
      </c>
    </row>
    <row r="105" spans="1:107">
      <c r="A105">
        <f ca="1">ROW(Source!A44)</f>
        <v>44</v>
      </c>
      <c r="B105">
        <v>991675999</v>
      </c>
      <c r="C105">
        <v>991677740</v>
      </c>
      <c r="D105">
        <v>37776669</v>
      </c>
      <c r="E105">
        <v>1</v>
      </c>
      <c r="F105">
        <v>1</v>
      </c>
      <c r="G105">
        <v>1</v>
      </c>
      <c r="H105">
        <v>1</v>
      </c>
      <c r="I105" t="s">
        <v>558</v>
      </c>
      <c r="K105" t="s">
        <v>559</v>
      </c>
      <c r="L105">
        <v>1369</v>
      </c>
      <c r="N105">
        <v>1013</v>
      </c>
      <c r="O105" t="s">
        <v>499</v>
      </c>
      <c r="P105" t="s">
        <v>499</v>
      </c>
      <c r="Q105">
        <v>1</v>
      </c>
      <c r="W105">
        <v>0</v>
      </c>
      <c r="X105">
        <v>-1739886638</v>
      </c>
      <c r="Y105">
        <v>54.774500000000003</v>
      </c>
      <c r="AA105">
        <v>0</v>
      </c>
      <c r="AB105">
        <v>0</v>
      </c>
      <c r="AC105">
        <v>0</v>
      </c>
      <c r="AD105">
        <v>9.6199999999999992</v>
      </c>
      <c r="AE105">
        <v>0</v>
      </c>
      <c r="AF105">
        <v>0</v>
      </c>
      <c r="AG105">
        <v>0</v>
      </c>
      <c r="AH105">
        <v>9.6199999999999992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47.63</v>
      </c>
      <c r="AU105" t="s">
        <v>98</v>
      </c>
      <c r="AV105">
        <v>1</v>
      </c>
      <c r="AW105">
        <v>2</v>
      </c>
      <c r="AX105">
        <v>991677757</v>
      </c>
      <c r="AY105">
        <v>1</v>
      </c>
      <c r="AZ105">
        <v>0</v>
      </c>
      <c r="BA105">
        <v>113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 ca="1">Y105*Source!I44</f>
        <v>2.7387250000000005</v>
      </c>
      <c r="CY105">
        <f>AD105</f>
        <v>9.6199999999999992</v>
      </c>
      <c r="CZ105">
        <f>AH105</f>
        <v>9.6199999999999992</v>
      </c>
      <c r="DA105">
        <f>AL105</f>
        <v>1</v>
      </c>
      <c r="DB105">
        <f>ROUND((ROUND(AT105*CZ105,2)*1.15),6)</f>
        <v>526.92999999999995</v>
      </c>
      <c r="DC105">
        <f>ROUND((ROUND(AT105*AG105,2)*1.15),6)</f>
        <v>0</v>
      </c>
    </row>
    <row r="106" spans="1:107">
      <c r="A106">
        <f ca="1">ROW(Source!A44)</f>
        <v>44</v>
      </c>
      <c r="B106">
        <v>991675999</v>
      </c>
      <c r="C106">
        <v>991677740</v>
      </c>
      <c r="D106">
        <v>121548</v>
      </c>
      <c r="E106">
        <v>1</v>
      </c>
      <c r="F106">
        <v>1</v>
      </c>
      <c r="G106">
        <v>1</v>
      </c>
      <c r="H106">
        <v>1</v>
      </c>
      <c r="I106" t="s">
        <v>92</v>
      </c>
      <c r="K106" t="s">
        <v>500</v>
      </c>
      <c r="L106">
        <v>608254</v>
      </c>
      <c r="N106">
        <v>1013</v>
      </c>
      <c r="O106" t="s">
        <v>501</v>
      </c>
      <c r="P106" t="s">
        <v>501</v>
      </c>
      <c r="Q106">
        <v>1</v>
      </c>
      <c r="W106">
        <v>0</v>
      </c>
      <c r="X106">
        <v>-185737400</v>
      </c>
      <c r="Y106">
        <v>0.26250000000000001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0.21</v>
      </c>
      <c r="AU106" t="s">
        <v>97</v>
      </c>
      <c r="AV106">
        <v>2</v>
      </c>
      <c r="AW106">
        <v>2</v>
      </c>
      <c r="AX106">
        <v>991677758</v>
      </c>
      <c r="AY106">
        <v>1</v>
      </c>
      <c r="AZ106">
        <v>0</v>
      </c>
      <c r="BA106">
        <v>114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 ca="1">Y106*Source!I44</f>
        <v>1.3125000000000001E-2</v>
      </c>
      <c r="CY106">
        <f>AD106</f>
        <v>0</v>
      </c>
      <c r="CZ106">
        <f>AH106</f>
        <v>0</v>
      </c>
      <c r="DA106">
        <f>AL106</f>
        <v>1</v>
      </c>
      <c r="DB106">
        <f>ROUND((ROUND(AT106*CZ106,2)*1.25),6)</f>
        <v>0</v>
      </c>
      <c r="DC106">
        <f>ROUND((ROUND(AT106*AG106,2)*1.25),6)</f>
        <v>0</v>
      </c>
    </row>
    <row r="107" spans="1:107">
      <c r="A107">
        <f ca="1">ROW(Source!A44)</f>
        <v>44</v>
      </c>
      <c r="B107">
        <v>991675999</v>
      </c>
      <c r="C107">
        <v>991677740</v>
      </c>
      <c r="D107">
        <v>338036697</v>
      </c>
      <c r="E107">
        <v>1</v>
      </c>
      <c r="F107">
        <v>1</v>
      </c>
      <c r="G107">
        <v>1</v>
      </c>
      <c r="H107">
        <v>2</v>
      </c>
      <c r="I107" t="s">
        <v>518</v>
      </c>
      <c r="J107" t="s">
        <v>519</v>
      </c>
      <c r="K107" t="s">
        <v>520</v>
      </c>
      <c r="L107">
        <v>1368</v>
      </c>
      <c r="N107">
        <v>91022270</v>
      </c>
      <c r="O107" t="s">
        <v>505</v>
      </c>
      <c r="P107" t="s">
        <v>505</v>
      </c>
      <c r="Q107">
        <v>1</v>
      </c>
      <c r="W107">
        <v>0</v>
      </c>
      <c r="X107">
        <v>-438066613</v>
      </c>
      <c r="Y107">
        <v>0.17499999999999999</v>
      </c>
      <c r="AA107">
        <v>0</v>
      </c>
      <c r="AB107">
        <v>86.4</v>
      </c>
      <c r="AC107">
        <v>13.5</v>
      </c>
      <c r="AD107">
        <v>0</v>
      </c>
      <c r="AE107">
        <v>0</v>
      </c>
      <c r="AF107">
        <v>86.4</v>
      </c>
      <c r="AG107">
        <v>13.5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0.14000000000000001</v>
      </c>
      <c r="AU107" t="s">
        <v>97</v>
      </c>
      <c r="AV107">
        <v>0</v>
      </c>
      <c r="AW107">
        <v>2</v>
      </c>
      <c r="AX107">
        <v>991677759</v>
      </c>
      <c r="AY107">
        <v>1</v>
      </c>
      <c r="AZ107">
        <v>0</v>
      </c>
      <c r="BA107">
        <v>115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 ca="1">Y107*Source!I44</f>
        <v>8.7499999999999991E-3</v>
      </c>
      <c r="CY107">
        <f>AB107</f>
        <v>86.4</v>
      </c>
      <c r="CZ107">
        <f>AF107</f>
        <v>86.4</v>
      </c>
      <c r="DA107">
        <f>AJ107</f>
        <v>1</v>
      </c>
      <c r="DB107">
        <f>ROUND((ROUND(AT107*CZ107,2)*1.25),6)</f>
        <v>15.125</v>
      </c>
      <c r="DC107">
        <f>ROUND((ROUND(AT107*AG107,2)*1.25),6)</f>
        <v>2.3624999999999998</v>
      </c>
    </row>
    <row r="108" spans="1:107">
      <c r="A108">
        <f ca="1">ROW(Source!A44)</f>
        <v>44</v>
      </c>
      <c r="B108">
        <v>991675999</v>
      </c>
      <c r="C108">
        <v>991677740</v>
      </c>
      <c r="D108">
        <v>338036808</v>
      </c>
      <c r="E108">
        <v>1</v>
      </c>
      <c r="F108">
        <v>1</v>
      </c>
      <c r="G108">
        <v>1</v>
      </c>
      <c r="H108">
        <v>2</v>
      </c>
      <c r="I108" t="s">
        <v>521</v>
      </c>
      <c r="J108" t="s">
        <v>522</v>
      </c>
      <c r="K108" t="s">
        <v>523</v>
      </c>
      <c r="L108">
        <v>1368</v>
      </c>
      <c r="N108">
        <v>91022270</v>
      </c>
      <c r="O108" t="s">
        <v>505</v>
      </c>
      <c r="P108" t="s">
        <v>505</v>
      </c>
      <c r="Q108">
        <v>1</v>
      </c>
      <c r="W108">
        <v>0</v>
      </c>
      <c r="X108">
        <v>1106923569</v>
      </c>
      <c r="Y108">
        <v>8.7499999999999994E-2</v>
      </c>
      <c r="AA108">
        <v>0</v>
      </c>
      <c r="AB108">
        <v>112</v>
      </c>
      <c r="AC108">
        <v>13.5</v>
      </c>
      <c r="AD108">
        <v>0</v>
      </c>
      <c r="AE108">
        <v>0</v>
      </c>
      <c r="AF108">
        <v>112</v>
      </c>
      <c r="AG108">
        <v>13.5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7.0000000000000007E-2</v>
      </c>
      <c r="AU108" t="s">
        <v>97</v>
      </c>
      <c r="AV108">
        <v>0</v>
      </c>
      <c r="AW108">
        <v>2</v>
      </c>
      <c r="AX108">
        <v>991677760</v>
      </c>
      <c r="AY108">
        <v>1</v>
      </c>
      <c r="AZ108">
        <v>0</v>
      </c>
      <c r="BA108">
        <v>116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 ca="1">Y108*Source!I44</f>
        <v>4.3749999999999995E-3</v>
      </c>
      <c r="CY108">
        <f>AB108</f>
        <v>112</v>
      </c>
      <c r="CZ108">
        <f>AF108</f>
        <v>112</v>
      </c>
      <c r="DA108">
        <f>AJ108</f>
        <v>1</v>
      </c>
      <c r="DB108">
        <f>ROUND((ROUND(AT108*CZ108,2)*1.25),6)</f>
        <v>9.8000000000000007</v>
      </c>
      <c r="DC108">
        <f>ROUND((ROUND(AT108*AG108,2)*1.25),6)</f>
        <v>1.1875</v>
      </c>
    </row>
    <row r="109" spans="1:107">
      <c r="A109">
        <f ca="1">ROW(Source!A44)</f>
        <v>44</v>
      </c>
      <c r="B109">
        <v>991675999</v>
      </c>
      <c r="C109">
        <v>991677740</v>
      </c>
      <c r="D109">
        <v>338037088</v>
      </c>
      <c r="E109">
        <v>1</v>
      </c>
      <c r="F109">
        <v>1</v>
      </c>
      <c r="G109">
        <v>1</v>
      </c>
      <c r="H109">
        <v>2</v>
      </c>
      <c r="I109" t="s">
        <v>506</v>
      </c>
      <c r="J109" t="s">
        <v>507</v>
      </c>
      <c r="K109" t="s">
        <v>508</v>
      </c>
      <c r="L109">
        <v>1368</v>
      </c>
      <c r="N109">
        <v>91022270</v>
      </c>
      <c r="O109" t="s">
        <v>505</v>
      </c>
      <c r="P109" t="s">
        <v>505</v>
      </c>
      <c r="Q109">
        <v>1</v>
      </c>
      <c r="W109">
        <v>0</v>
      </c>
      <c r="X109">
        <v>1514068676</v>
      </c>
      <c r="Y109">
        <v>2.4624999999999999</v>
      </c>
      <c r="AA109">
        <v>0</v>
      </c>
      <c r="AB109">
        <v>1.2</v>
      </c>
      <c r="AC109">
        <v>0</v>
      </c>
      <c r="AD109">
        <v>0</v>
      </c>
      <c r="AE109">
        <v>0</v>
      </c>
      <c r="AF109">
        <v>1.2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1.97</v>
      </c>
      <c r="AU109" t="s">
        <v>97</v>
      </c>
      <c r="AV109">
        <v>0</v>
      </c>
      <c r="AW109">
        <v>2</v>
      </c>
      <c r="AX109">
        <v>991677761</v>
      </c>
      <c r="AY109">
        <v>1</v>
      </c>
      <c r="AZ109">
        <v>0</v>
      </c>
      <c r="BA109">
        <v>117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 ca="1">Y109*Source!I44</f>
        <v>0.123125</v>
      </c>
      <c r="CY109">
        <f>AB109</f>
        <v>1.2</v>
      </c>
      <c r="CZ109">
        <f>AF109</f>
        <v>1.2</v>
      </c>
      <c r="DA109">
        <f>AJ109</f>
        <v>1</v>
      </c>
      <c r="DB109">
        <f>ROUND((ROUND(AT109*CZ109,2)*1.25),6)</f>
        <v>2.95</v>
      </c>
      <c r="DC109">
        <f>ROUND((ROUND(AT109*AG109,2)*1.25),6)</f>
        <v>0</v>
      </c>
    </row>
    <row r="110" spans="1:107">
      <c r="A110">
        <f ca="1">ROW(Source!A44)</f>
        <v>44</v>
      </c>
      <c r="B110">
        <v>991675999</v>
      </c>
      <c r="C110">
        <v>991677740</v>
      </c>
      <c r="D110">
        <v>338039342</v>
      </c>
      <c r="E110">
        <v>1</v>
      </c>
      <c r="F110">
        <v>1</v>
      </c>
      <c r="G110">
        <v>1</v>
      </c>
      <c r="H110">
        <v>2</v>
      </c>
      <c r="I110" t="s">
        <v>524</v>
      </c>
      <c r="J110" t="s">
        <v>525</v>
      </c>
      <c r="K110" t="s">
        <v>526</v>
      </c>
      <c r="L110">
        <v>1368</v>
      </c>
      <c r="N110">
        <v>91022270</v>
      </c>
      <c r="O110" t="s">
        <v>505</v>
      </c>
      <c r="P110" t="s">
        <v>505</v>
      </c>
      <c r="Q110">
        <v>1</v>
      </c>
      <c r="W110">
        <v>0</v>
      </c>
      <c r="X110">
        <v>1230759911</v>
      </c>
      <c r="Y110">
        <v>1.0874999999999999</v>
      </c>
      <c r="AA110">
        <v>0</v>
      </c>
      <c r="AB110">
        <v>87.17</v>
      </c>
      <c r="AC110">
        <v>11.6</v>
      </c>
      <c r="AD110">
        <v>0</v>
      </c>
      <c r="AE110">
        <v>0</v>
      </c>
      <c r="AF110">
        <v>87.17</v>
      </c>
      <c r="AG110">
        <v>11.6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0.87</v>
      </c>
      <c r="AU110" t="s">
        <v>97</v>
      </c>
      <c r="AV110">
        <v>0</v>
      </c>
      <c r="AW110">
        <v>2</v>
      </c>
      <c r="AX110">
        <v>991677762</v>
      </c>
      <c r="AY110">
        <v>1</v>
      </c>
      <c r="AZ110">
        <v>0</v>
      </c>
      <c r="BA110">
        <v>118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 ca="1">Y110*Source!I44</f>
        <v>5.4375E-2</v>
      </c>
      <c r="CY110">
        <f>AB110</f>
        <v>87.17</v>
      </c>
      <c r="CZ110">
        <f>AF110</f>
        <v>87.17</v>
      </c>
      <c r="DA110">
        <f>AJ110</f>
        <v>1</v>
      </c>
      <c r="DB110">
        <f>ROUND((ROUND(AT110*CZ110,2)*1.25),6)</f>
        <v>94.8</v>
      </c>
      <c r="DC110">
        <f>ROUND((ROUND(AT110*AG110,2)*1.25),6)</f>
        <v>12.612500000000001</v>
      </c>
    </row>
    <row r="111" spans="1:107">
      <c r="A111">
        <f ca="1">ROW(Source!A44)</f>
        <v>44</v>
      </c>
      <c r="B111">
        <v>991675999</v>
      </c>
      <c r="C111">
        <v>991677740</v>
      </c>
      <c r="D111">
        <v>337971747</v>
      </c>
      <c r="E111">
        <v>1</v>
      </c>
      <c r="F111">
        <v>1</v>
      </c>
      <c r="G111">
        <v>1</v>
      </c>
      <c r="H111">
        <v>3</v>
      </c>
      <c r="I111" t="s">
        <v>527</v>
      </c>
      <c r="J111" t="s">
        <v>528</v>
      </c>
      <c r="K111" t="s">
        <v>529</v>
      </c>
      <c r="L111">
        <v>1348</v>
      </c>
      <c r="N111">
        <v>39568864</v>
      </c>
      <c r="O111" t="s">
        <v>530</v>
      </c>
      <c r="P111" t="s">
        <v>530</v>
      </c>
      <c r="Q111">
        <v>1000</v>
      </c>
      <c r="W111">
        <v>0</v>
      </c>
      <c r="X111">
        <v>1987285981</v>
      </c>
      <c r="Y111">
        <v>3.8000000000000002E-4</v>
      </c>
      <c r="AA111">
        <v>32830.01</v>
      </c>
      <c r="AB111">
        <v>0</v>
      </c>
      <c r="AC111">
        <v>0</v>
      </c>
      <c r="AD111">
        <v>0</v>
      </c>
      <c r="AE111">
        <v>32830.01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3.8000000000000002E-4</v>
      </c>
      <c r="AV111">
        <v>0</v>
      </c>
      <c r="AW111">
        <v>2</v>
      </c>
      <c r="AX111">
        <v>991677763</v>
      </c>
      <c r="AY111">
        <v>1</v>
      </c>
      <c r="AZ111">
        <v>0</v>
      </c>
      <c r="BA111">
        <v>119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 ca="1">Y111*Source!I44</f>
        <v>1.9000000000000001E-5</v>
      </c>
      <c r="CY111">
        <f t="shared" ref="CY111:CY121" si="24">AA111</f>
        <v>32830.01</v>
      </c>
      <c r="CZ111">
        <f t="shared" ref="CZ111:CZ121" si="25">AE111</f>
        <v>32830.01</v>
      </c>
      <c r="DA111">
        <f t="shared" ref="DA111:DA121" si="26">AI111</f>
        <v>1</v>
      </c>
      <c r="DB111">
        <f t="shared" ref="DB111:DB121" si="27">ROUND(ROUND(AT111*CZ111,2),6)</f>
        <v>12.48</v>
      </c>
      <c r="DC111">
        <f t="shared" ref="DC111:DC121" si="28">ROUND(ROUND(AT111*AG111,2),6)</f>
        <v>0</v>
      </c>
    </row>
    <row r="112" spans="1:107">
      <c r="A112">
        <f ca="1">ROW(Source!A44)</f>
        <v>44</v>
      </c>
      <c r="B112">
        <v>991675999</v>
      </c>
      <c r="C112">
        <v>991677740</v>
      </c>
      <c r="D112">
        <v>337971757</v>
      </c>
      <c r="E112">
        <v>1</v>
      </c>
      <c r="F112">
        <v>1</v>
      </c>
      <c r="G112">
        <v>1</v>
      </c>
      <c r="H112">
        <v>3</v>
      </c>
      <c r="I112" t="s">
        <v>509</v>
      </c>
      <c r="J112" t="s">
        <v>510</v>
      </c>
      <c r="K112" t="s">
        <v>511</v>
      </c>
      <c r="L112">
        <v>1339</v>
      </c>
      <c r="N112">
        <v>1007</v>
      </c>
      <c r="O112" t="s">
        <v>512</v>
      </c>
      <c r="P112" t="s">
        <v>512</v>
      </c>
      <c r="Q112">
        <v>1</v>
      </c>
      <c r="W112">
        <v>0</v>
      </c>
      <c r="X112">
        <v>-756465305</v>
      </c>
      <c r="Y112">
        <v>0.64600000000000002</v>
      </c>
      <c r="AA112">
        <v>6.23</v>
      </c>
      <c r="AB112">
        <v>0</v>
      </c>
      <c r="AC112">
        <v>0</v>
      </c>
      <c r="AD112">
        <v>0</v>
      </c>
      <c r="AE112">
        <v>6.23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0.64600000000000002</v>
      </c>
      <c r="AV112">
        <v>0</v>
      </c>
      <c r="AW112">
        <v>2</v>
      </c>
      <c r="AX112">
        <v>991677764</v>
      </c>
      <c r="AY112">
        <v>1</v>
      </c>
      <c r="AZ112">
        <v>0</v>
      </c>
      <c r="BA112">
        <v>120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 ca="1">Y112*Source!I44</f>
        <v>3.2300000000000002E-2</v>
      </c>
      <c r="CY112">
        <f t="shared" si="24"/>
        <v>6.23</v>
      </c>
      <c r="CZ112">
        <f t="shared" si="25"/>
        <v>6.23</v>
      </c>
      <c r="DA112">
        <f t="shared" si="26"/>
        <v>1</v>
      </c>
      <c r="DB112">
        <f t="shared" si="27"/>
        <v>4.0199999999999996</v>
      </c>
      <c r="DC112">
        <f t="shared" si="28"/>
        <v>0</v>
      </c>
    </row>
    <row r="113" spans="1:107">
      <c r="A113">
        <f ca="1">ROW(Source!A44)</f>
        <v>44</v>
      </c>
      <c r="B113">
        <v>991675999</v>
      </c>
      <c r="C113">
        <v>991677740</v>
      </c>
      <c r="D113">
        <v>337974813</v>
      </c>
      <c r="E113">
        <v>1</v>
      </c>
      <c r="F113">
        <v>1</v>
      </c>
      <c r="G113">
        <v>1</v>
      </c>
      <c r="H113">
        <v>3</v>
      </c>
      <c r="I113" t="s">
        <v>549</v>
      </c>
      <c r="J113" t="s">
        <v>550</v>
      </c>
      <c r="K113" t="s">
        <v>551</v>
      </c>
      <c r="L113">
        <v>1348</v>
      </c>
      <c r="N113">
        <v>39568864</v>
      </c>
      <c r="O113" t="s">
        <v>530</v>
      </c>
      <c r="P113" t="s">
        <v>530</v>
      </c>
      <c r="Q113">
        <v>1000</v>
      </c>
      <c r="W113">
        <v>0</v>
      </c>
      <c r="X113">
        <v>1625292450</v>
      </c>
      <c r="Y113">
        <v>5.4000000000000001E-4</v>
      </c>
      <c r="AA113">
        <v>15118.99</v>
      </c>
      <c r="AB113">
        <v>0</v>
      </c>
      <c r="AC113">
        <v>0</v>
      </c>
      <c r="AD113">
        <v>0</v>
      </c>
      <c r="AE113">
        <v>15118.99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5.4000000000000001E-4</v>
      </c>
      <c r="AV113">
        <v>0</v>
      </c>
      <c r="AW113">
        <v>2</v>
      </c>
      <c r="AX113">
        <v>991677765</v>
      </c>
      <c r="AY113">
        <v>1</v>
      </c>
      <c r="AZ113">
        <v>0</v>
      </c>
      <c r="BA113">
        <v>121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 ca="1">Y113*Source!I44</f>
        <v>2.7000000000000002E-5</v>
      </c>
      <c r="CY113">
        <f t="shared" si="24"/>
        <v>15118.99</v>
      </c>
      <c r="CZ113">
        <f t="shared" si="25"/>
        <v>15118.99</v>
      </c>
      <c r="DA113">
        <f t="shared" si="26"/>
        <v>1</v>
      </c>
      <c r="DB113">
        <f t="shared" si="27"/>
        <v>8.16</v>
      </c>
      <c r="DC113">
        <f t="shared" si="28"/>
        <v>0</v>
      </c>
    </row>
    <row r="114" spans="1:107">
      <c r="A114">
        <f ca="1">ROW(Source!A44)</f>
        <v>44</v>
      </c>
      <c r="B114">
        <v>991675999</v>
      </c>
      <c r="C114">
        <v>991677740</v>
      </c>
      <c r="D114">
        <v>337974988</v>
      </c>
      <c r="E114">
        <v>1</v>
      </c>
      <c r="F114">
        <v>1</v>
      </c>
      <c r="G114">
        <v>1</v>
      </c>
      <c r="H114">
        <v>3</v>
      </c>
      <c r="I114" t="s">
        <v>552</v>
      </c>
      <c r="J114" t="s">
        <v>553</v>
      </c>
      <c r="K114" t="s">
        <v>554</v>
      </c>
      <c r="L114">
        <v>1348</v>
      </c>
      <c r="N114">
        <v>39568864</v>
      </c>
      <c r="O114" t="s">
        <v>530</v>
      </c>
      <c r="P114" t="s">
        <v>530</v>
      </c>
      <c r="Q114">
        <v>1000</v>
      </c>
      <c r="W114">
        <v>0</v>
      </c>
      <c r="X114">
        <v>24062879</v>
      </c>
      <c r="Y114">
        <v>6.2E-4</v>
      </c>
      <c r="AA114">
        <v>16950</v>
      </c>
      <c r="AB114">
        <v>0</v>
      </c>
      <c r="AC114">
        <v>0</v>
      </c>
      <c r="AD114">
        <v>0</v>
      </c>
      <c r="AE114">
        <v>16950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6.2E-4</v>
      </c>
      <c r="AV114">
        <v>0</v>
      </c>
      <c r="AW114">
        <v>2</v>
      </c>
      <c r="AX114">
        <v>991677766</v>
      </c>
      <c r="AY114">
        <v>1</v>
      </c>
      <c r="AZ114">
        <v>0</v>
      </c>
      <c r="BA114">
        <v>122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 ca="1">Y114*Source!I44</f>
        <v>3.1000000000000001E-5</v>
      </c>
      <c r="CY114">
        <f t="shared" si="24"/>
        <v>16950</v>
      </c>
      <c r="CZ114">
        <f t="shared" si="25"/>
        <v>16950</v>
      </c>
      <c r="DA114">
        <f t="shared" si="26"/>
        <v>1</v>
      </c>
      <c r="DB114">
        <f t="shared" si="27"/>
        <v>10.51</v>
      </c>
      <c r="DC114">
        <f t="shared" si="28"/>
        <v>0</v>
      </c>
    </row>
    <row r="115" spans="1:107">
      <c r="A115">
        <f ca="1">ROW(Source!A44)</f>
        <v>44</v>
      </c>
      <c r="B115">
        <v>991675999</v>
      </c>
      <c r="C115">
        <v>991677740</v>
      </c>
      <c r="D115">
        <v>337978342</v>
      </c>
      <c r="E115">
        <v>1</v>
      </c>
      <c r="F115">
        <v>1</v>
      </c>
      <c r="G115">
        <v>1</v>
      </c>
      <c r="H115">
        <v>3</v>
      </c>
      <c r="I115" t="s">
        <v>531</v>
      </c>
      <c r="J115" t="s">
        <v>532</v>
      </c>
      <c r="K115" t="s">
        <v>533</v>
      </c>
      <c r="L115">
        <v>1348</v>
      </c>
      <c r="N115">
        <v>39568864</v>
      </c>
      <c r="O115" t="s">
        <v>530</v>
      </c>
      <c r="P115" t="s">
        <v>530</v>
      </c>
      <c r="Q115">
        <v>1000</v>
      </c>
      <c r="W115">
        <v>0</v>
      </c>
      <c r="X115">
        <v>1756124173</v>
      </c>
      <c r="Y115">
        <v>4.0000000000000002E-4</v>
      </c>
      <c r="AA115">
        <v>13559.99</v>
      </c>
      <c r="AB115">
        <v>0</v>
      </c>
      <c r="AC115">
        <v>0</v>
      </c>
      <c r="AD115">
        <v>0</v>
      </c>
      <c r="AE115">
        <v>13559.99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4.0000000000000002E-4</v>
      </c>
      <c r="AV115">
        <v>0</v>
      </c>
      <c r="AW115">
        <v>2</v>
      </c>
      <c r="AX115">
        <v>991677769</v>
      </c>
      <c r="AY115">
        <v>1</v>
      </c>
      <c r="AZ115">
        <v>0</v>
      </c>
      <c r="BA115">
        <v>123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 ca="1">Y115*Source!I44</f>
        <v>2.0000000000000002E-5</v>
      </c>
      <c r="CY115">
        <f t="shared" si="24"/>
        <v>13559.99</v>
      </c>
      <c r="CZ115">
        <f t="shared" si="25"/>
        <v>13559.99</v>
      </c>
      <c r="DA115">
        <f t="shared" si="26"/>
        <v>1</v>
      </c>
      <c r="DB115">
        <f t="shared" si="27"/>
        <v>5.42</v>
      </c>
      <c r="DC115">
        <f t="shared" si="28"/>
        <v>0</v>
      </c>
    </row>
    <row r="116" spans="1:107">
      <c r="A116">
        <f ca="1">ROW(Source!A44)</f>
        <v>44</v>
      </c>
      <c r="B116">
        <v>991675999</v>
      </c>
      <c r="C116">
        <v>991677740</v>
      </c>
      <c r="D116">
        <v>337972378</v>
      </c>
      <c r="E116">
        <v>1</v>
      </c>
      <c r="F116">
        <v>1</v>
      </c>
      <c r="G116">
        <v>1</v>
      </c>
      <c r="H116">
        <v>3</v>
      </c>
      <c r="I116" t="s">
        <v>555</v>
      </c>
      <c r="J116" t="s">
        <v>556</v>
      </c>
      <c r="K116" t="s">
        <v>557</v>
      </c>
      <c r="L116">
        <v>1346</v>
      </c>
      <c r="N116">
        <v>39568864</v>
      </c>
      <c r="O116" t="s">
        <v>540</v>
      </c>
      <c r="P116" t="s">
        <v>540</v>
      </c>
      <c r="Q116">
        <v>1</v>
      </c>
      <c r="W116">
        <v>0</v>
      </c>
      <c r="X116">
        <v>-2113933962</v>
      </c>
      <c r="Y116">
        <v>0.02</v>
      </c>
      <c r="AA116">
        <v>37.29</v>
      </c>
      <c r="AB116">
        <v>0</v>
      </c>
      <c r="AC116">
        <v>0</v>
      </c>
      <c r="AD116">
        <v>0</v>
      </c>
      <c r="AE116">
        <v>37.29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0.02</v>
      </c>
      <c r="AV116">
        <v>0</v>
      </c>
      <c r="AW116">
        <v>2</v>
      </c>
      <c r="AX116">
        <v>991677770</v>
      </c>
      <c r="AY116">
        <v>1</v>
      </c>
      <c r="AZ116">
        <v>0</v>
      </c>
      <c r="BA116">
        <v>124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 ca="1">Y116*Source!I44</f>
        <v>1E-3</v>
      </c>
      <c r="CY116">
        <f t="shared" si="24"/>
        <v>37.29</v>
      </c>
      <c r="CZ116">
        <f t="shared" si="25"/>
        <v>37.29</v>
      </c>
      <c r="DA116">
        <f t="shared" si="26"/>
        <v>1</v>
      </c>
      <c r="DB116">
        <f t="shared" si="27"/>
        <v>0.75</v>
      </c>
      <c r="DC116">
        <f t="shared" si="28"/>
        <v>0</v>
      </c>
    </row>
    <row r="117" spans="1:107">
      <c r="A117">
        <f ca="1">ROW(Source!A44)</f>
        <v>44</v>
      </c>
      <c r="B117">
        <v>991675999</v>
      </c>
      <c r="C117">
        <v>991677740</v>
      </c>
      <c r="D117">
        <v>338008812</v>
      </c>
      <c r="E117">
        <v>1</v>
      </c>
      <c r="F117">
        <v>1</v>
      </c>
      <c r="G117">
        <v>1</v>
      </c>
      <c r="H117">
        <v>3</v>
      </c>
      <c r="I117" t="s">
        <v>136</v>
      </c>
      <c r="J117" t="s">
        <v>138</v>
      </c>
      <c r="K117" t="s">
        <v>137</v>
      </c>
      <c r="L117">
        <v>1301</v>
      </c>
      <c r="N117">
        <v>1003</v>
      </c>
      <c r="O117" t="s">
        <v>106</v>
      </c>
      <c r="P117" t="s">
        <v>106</v>
      </c>
      <c r="Q117">
        <v>1</v>
      </c>
      <c r="W117">
        <v>1</v>
      </c>
      <c r="X117">
        <v>1757433252</v>
      </c>
      <c r="Y117">
        <v>-100</v>
      </c>
      <c r="AA117">
        <v>60.36</v>
      </c>
      <c r="AB117">
        <v>0</v>
      </c>
      <c r="AC117">
        <v>0</v>
      </c>
      <c r="AD117">
        <v>0</v>
      </c>
      <c r="AE117">
        <v>60.36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-100</v>
      </c>
      <c r="AV117">
        <v>0</v>
      </c>
      <c r="AW117">
        <v>2</v>
      </c>
      <c r="AX117">
        <v>991677773</v>
      </c>
      <c r="AY117">
        <v>1</v>
      </c>
      <c r="AZ117">
        <v>6144</v>
      </c>
      <c r="BA117">
        <v>127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 ca="1">Y117*Source!I44</f>
        <v>-5</v>
      </c>
      <c r="CY117">
        <f t="shared" si="24"/>
        <v>60.36</v>
      </c>
      <c r="CZ117">
        <f t="shared" si="25"/>
        <v>60.36</v>
      </c>
      <c r="DA117">
        <f t="shared" si="26"/>
        <v>1</v>
      </c>
      <c r="DB117">
        <f t="shared" si="27"/>
        <v>-6036</v>
      </c>
      <c r="DC117">
        <f t="shared" si="28"/>
        <v>0</v>
      </c>
    </row>
    <row r="118" spans="1:107">
      <c r="A118">
        <f ca="1">ROW(Source!A44)</f>
        <v>44</v>
      </c>
      <c r="B118">
        <v>991675999</v>
      </c>
      <c r="C118">
        <v>991677740</v>
      </c>
      <c r="D118">
        <v>338013675</v>
      </c>
      <c r="E118">
        <v>1</v>
      </c>
      <c r="F118">
        <v>1</v>
      </c>
      <c r="G118">
        <v>1</v>
      </c>
      <c r="H118">
        <v>3</v>
      </c>
      <c r="I118" t="s">
        <v>537</v>
      </c>
      <c r="J118" t="s">
        <v>538</v>
      </c>
      <c r="K118" t="s">
        <v>539</v>
      </c>
      <c r="L118">
        <v>1346</v>
      </c>
      <c r="N118">
        <v>39568864</v>
      </c>
      <c r="O118" t="s">
        <v>540</v>
      </c>
      <c r="P118" t="s">
        <v>540</v>
      </c>
      <c r="Q118">
        <v>1</v>
      </c>
      <c r="W118">
        <v>0</v>
      </c>
      <c r="X118">
        <v>-823040862</v>
      </c>
      <c r="Y118">
        <v>9.9000000000000008E-3</v>
      </c>
      <c r="AA118">
        <v>2.15</v>
      </c>
      <c r="AB118">
        <v>0</v>
      </c>
      <c r="AC118">
        <v>0</v>
      </c>
      <c r="AD118">
        <v>0</v>
      </c>
      <c r="AE118">
        <v>2.15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9.9000000000000008E-3</v>
      </c>
      <c r="AV118">
        <v>0</v>
      </c>
      <c r="AW118">
        <v>2</v>
      </c>
      <c r="AX118">
        <v>991677775</v>
      </c>
      <c r="AY118">
        <v>1</v>
      </c>
      <c r="AZ118">
        <v>0</v>
      </c>
      <c r="BA118">
        <v>128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 ca="1">Y118*Source!I44</f>
        <v>4.9500000000000011E-4</v>
      </c>
      <c r="CY118">
        <f t="shared" si="24"/>
        <v>2.15</v>
      </c>
      <c r="CZ118">
        <f t="shared" si="25"/>
        <v>2.15</v>
      </c>
      <c r="DA118">
        <f t="shared" si="26"/>
        <v>1</v>
      </c>
      <c r="DB118">
        <f t="shared" si="27"/>
        <v>0.02</v>
      </c>
      <c r="DC118">
        <f t="shared" si="28"/>
        <v>0</v>
      </c>
    </row>
    <row r="119" spans="1:107">
      <c r="A119">
        <f ca="1">ROW(Source!A44)</f>
        <v>44</v>
      </c>
      <c r="B119">
        <v>991675999</v>
      </c>
      <c r="C119">
        <v>991677740</v>
      </c>
      <c r="D119">
        <v>338014469</v>
      </c>
      <c r="E119">
        <v>1</v>
      </c>
      <c r="F119">
        <v>1</v>
      </c>
      <c r="G119">
        <v>1</v>
      </c>
      <c r="H119">
        <v>3</v>
      </c>
      <c r="I119" t="s">
        <v>541</v>
      </c>
      <c r="J119" t="s">
        <v>542</v>
      </c>
      <c r="K119" t="s">
        <v>543</v>
      </c>
      <c r="L119">
        <v>1339</v>
      </c>
      <c r="N119">
        <v>1007</v>
      </c>
      <c r="O119" t="s">
        <v>512</v>
      </c>
      <c r="P119" t="s">
        <v>512</v>
      </c>
      <c r="Q119">
        <v>1</v>
      </c>
      <c r="W119">
        <v>0</v>
      </c>
      <c r="X119">
        <v>619799737</v>
      </c>
      <c r="Y119">
        <v>2.75</v>
      </c>
      <c r="AA119">
        <v>2.44</v>
      </c>
      <c r="AB119">
        <v>0</v>
      </c>
      <c r="AC119">
        <v>0</v>
      </c>
      <c r="AD119">
        <v>0</v>
      </c>
      <c r="AE119">
        <v>2.44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2.75</v>
      </c>
      <c r="AV119">
        <v>0</v>
      </c>
      <c r="AW119">
        <v>2</v>
      </c>
      <c r="AX119">
        <v>991677776</v>
      </c>
      <c r="AY119">
        <v>1</v>
      </c>
      <c r="AZ119">
        <v>0</v>
      </c>
      <c r="BA119">
        <v>129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 ca="1">Y119*Source!I44</f>
        <v>0.13750000000000001</v>
      </c>
      <c r="CY119">
        <f t="shared" si="24"/>
        <v>2.44</v>
      </c>
      <c r="CZ119">
        <f t="shared" si="25"/>
        <v>2.44</v>
      </c>
      <c r="DA119">
        <f t="shared" si="26"/>
        <v>1</v>
      </c>
      <c r="DB119">
        <f t="shared" si="27"/>
        <v>6.71</v>
      </c>
      <c r="DC119">
        <f t="shared" si="28"/>
        <v>0</v>
      </c>
    </row>
    <row r="120" spans="1:107">
      <c r="A120">
        <f ca="1">ROW(Source!A44)</f>
        <v>44</v>
      </c>
      <c r="B120">
        <v>991675999</v>
      </c>
      <c r="C120">
        <v>991677740</v>
      </c>
      <c r="D120">
        <v>0</v>
      </c>
      <c r="E120">
        <v>0</v>
      </c>
      <c r="F120">
        <v>1</v>
      </c>
      <c r="G120">
        <v>1</v>
      </c>
      <c r="H120">
        <v>3</v>
      </c>
      <c r="I120" t="s">
        <v>109</v>
      </c>
      <c r="K120" t="s">
        <v>140</v>
      </c>
      <c r="L120">
        <v>1301</v>
      </c>
      <c r="N120">
        <v>1003</v>
      </c>
      <c r="O120" t="s">
        <v>106</v>
      </c>
      <c r="P120" t="s">
        <v>106</v>
      </c>
      <c r="Q120">
        <v>1</v>
      </c>
      <c r="W120">
        <v>0</v>
      </c>
      <c r="X120">
        <v>1860674825</v>
      </c>
      <c r="Y120">
        <v>100</v>
      </c>
      <c r="AA120">
        <v>838.33</v>
      </c>
      <c r="AB120">
        <v>0</v>
      </c>
      <c r="AC120">
        <v>0</v>
      </c>
      <c r="AD120">
        <v>0</v>
      </c>
      <c r="AE120">
        <v>838.33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T120">
        <v>100</v>
      </c>
      <c r="AV120">
        <v>0</v>
      </c>
      <c r="AW120">
        <v>1</v>
      </c>
      <c r="AX120">
        <v>-1</v>
      </c>
      <c r="AY120">
        <v>0</v>
      </c>
      <c r="AZ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 ca="1">Y120*Source!I44</f>
        <v>5</v>
      </c>
      <c r="CY120">
        <f t="shared" si="24"/>
        <v>838.33</v>
      </c>
      <c r="CZ120">
        <f t="shared" si="25"/>
        <v>838.33</v>
      </c>
      <c r="DA120">
        <f t="shared" si="26"/>
        <v>1</v>
      </c>
      <c r="DB120">
        <f t="shared" si="27"/>
        <v>83833</v>
      </c>
      <c r="DC120">
        <f t="shared" si="28"/>
        <v>0</v>
      </c>
    </row>
    <row r="121" spans="1:107">
      <c r="A121">
        <f ca="1">ROW(Source!A44)</f>
        <v>44</v>
      </c>
      <c r="B121">
        <v>991675999</v>
      </c>
      <c r="C121">
        <v>991677740</v>
      </c>
      <c r="D121">
        <v>0</v>
      </c>
      <c r="E121">
        <v>0</v>
      </c>
      <c r="F121">
        <v>1</v>
      </c>
      <c r="G121">
        <v>1</v>
      </c>
      <c r="H121">
        <v>3</v>
      </c>
      <c r="I121" t="s">
        <v>109</v>
      </c>
      <c r="K121" t="s">
        <v>143</v>
      </c>
      <c r="L121">
        <v>1354</v>
      </c>
      <c r="N121">
        <v>1010</v>
      </c>
      <c r="O121" t="s">
        <v>144</v>
      </c>
      <c r="P121" t="s">
        <v>145</v>
      </c>
      <c r="Q121">
        <v>1</v>
      </c>
      <c r="W121">
        <v>0</v>
      </c>
      <c r="X121">
        <v>-93414404</v>
      </c>
      <c r="Y121">
        <v>80</v>
      </c>
      <c r="AA121">
        <v>143.33000000000001</v>
      </c>
      <c r="AB121">
        <v>0</v>
      </c>
      <c r="AC121">
        <v>0</v>
      </c>
      <c r="AD121">
        <v>0</v>
      </c>
      <c r="AE121">
        <v>143.33000000000001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T121">
        <v>80</v>
      </c>
      <c r="AV121">
        <v>0</v>
      </c>
      <c r="AW121">
        <v>1</v>
      </c>
      <c r="AX121">
        <v>-1</v>
      </c>
      <c r="AY121">
        <v>0</v>
      </c>
      <c r="AZ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 ca="1">Y121*Source!I44</f>
        <v>4</v>
      </c>
      <c r="CY121">
        <f t="shared" si="24"/>
        <v>143.33000000000001</v>
      </c>
      <c r="CZ121">
        <f t="shared" si="25"/>
        <v>143.33000000000001</v>
      </c>
      <c r="DA121">
        <f t="shared" si="26"/>
        <v>1</v>
      </c>
      <c r="DB121">
        <f t="shared" si="27"/>
        <v>11466.4</v>
      </c>
      <c r="DC121">
        <f t="shared" si="28"/>
        <v>0</v>
      </c>
    </row>
    <row r="122" spans="1:107">
      <c r="A122">
        <f ca="1">ROW(Source!A45)</f>
        <v>45</v>
      </c>
      <c r="B122">
        <v>991676013</v>
      </c>
      <c r="C122">
        <v>991677740</v>
      </c>
      <c r="D122">
        <v>37776669</v>
      </c>
      <c r="E122">
        <v>1</v>
      </c>
      <c r="F122">
        <v>1</v>
      </c>
      <c r="G122">
        <v>1</v>
      </c>
      <c r="H122">
        <v>1</v>
      </c>
      <c r="I122" t="s">
        <v>558</v>
      </c>
      <c r="K122" t="s">
        <v>559</v>
      </c>
      <c r="L122">
        <v>1369</v>
      </c>
      <c r="N122">
        <v>1013</v>
      </c>
      <c r="O122" t="s">
        <v>499</v>
      </c>
      <c r="P122" t="s">
        <v>499</v>
      </c>
      <c r="Q122">
        <v>1</v>
      </c>
      <c r="W122">
        <v>0</v>
      </c>
      <c r="X122">
        <v>-1739886638</v>
      </c>
      <c r="Y122">
        <v>54.774500000000003</v>
      </c>
      <c r="AA122">
        <v>0</v>
      </c>
      <c r="AB122">
        <v>0</v>
      </c>
      <c r="AC122">
        <v>0</v>
      </c>
      <c r="AD122">
        <v>9.6199999999999992</v>
      </c>
      <c r="AE122">
        <v>0</v>
      </c>
      <c r="AF122">
        <v>0</v>
      </c>
      <c r="AG122">
        <v>0</v>
      </c>
      <c r="AH122">
        <v>9.6199999999999992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47.63</v>
      </c>
      <c r="AU122" t="s">
        <v>98</v>
      </c>
      <c r="AV122">
        <v>1</v>
      </c>
      <c r="AW122">
        <v>2</v>
      </c>
      <c r="AX122">
        <v>991677757</v>
      </c>
      <c r="AY122">
        <v>1</v>
      </c>
      <c r="AZ122">
        <v>0</v>
      </c>
      <c r="BA122">
        <v>130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 ca="1">Y122*Source!I45</f>
        <v>2.7387250000000005</v>
      </c>
      <c r="CY122">
        <f>AD122</f>
        <v>9.6199999999999992</v>
      </c>
      <c r="CZ122">
        <f>AH122</f>
        <v>9.6199999999999992</v>
      </c>
      <c r="DA122">
        <f>AL122</f>
        <v>1</v>
      </c>
      <c r="DB122">
        <f>ROUND((ROUND(AT122*CZ122,2)*1.15),6)</f>
        <v>526.92999999999995</v>
      </c>
      <c r="DC122">
        <f>ROUND((ROUND(AT122*AG122,2)*1.15),6)</f>
        <v>0</v>
      </c>
    </row>
    <row r="123" spans="1:107">
      <c r="A123">
        <f ca="1">ROW(Source!A45)</f>
        <v>45</v>
      </c>
      <c r="B123">
        <v>991676013</v>
      </c>
      <c r="C123">
        <v>991677740</v>
      </c>
      <c r="D123">
        <v>121548</v>
      </c>
      <c r="E123">
        <v>1</v>
      </c>
      <c r="F123">
        <v>1</v>
      </c>
      <c r="G123">
        <v>1</v>
      </c>
      <c r="H123">
        <v>1</v>
      </c>
      <c r="I123" t="s">
        <v>92</v>
      </c>
      <c r="K123" t="s">
        <v>500</v>
      </c>
      <c r="L123">
        <v>608254</v>
      </c>
      <c r="N123">
        <v>1013</v>
      </c>
      <c r="O123" t="s">
        <v>501</v>
      </c>
      <c r="P123" t="s">
        <v>501</v>
      </c>
      <c r="Q123">
        <v>1</v>
      </c>
      <c r="W123">
        <v>0</v>
      </c>
      <c r="X123">
        <v>-185737400</v>
      </c>
      <c r="Y123">
        <v>0.26250000000000001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0.21</v>
      </c>
      <c r="AU123" t="s">
        <v>97</v>
      </c>
      <c r="AV123">
        <v>2</v>
      </c>
      <c r="AW123">
        <v>2</v>
      </c>
      <c r="AX123">
        <v>991677758</v>
      </c>
      <c r="AY123">
        <v>1</v>
      </c>
      <c r="AZ123">
        <v>0</v>
      </c>
      <c r="BA123">
        <v>131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 ca="1">Y123*Source!I45</f>
        <v>1.3125000000000001E-2</v>
      </c>
      <c r="CY123">
        <f>AD123</f>
        <v>0</v>
      </c>
      <c r="CZ123">
        <f>AH123</f>
        <v>0</v>
      </c>
      <c r="DA123">
        <f>AL123</f>
        <v>1</v>
      </c>
      <c r="DB123">
        <f>ROUND((ROUND(AT123*CZ123,2)*1.25),6)</f>
        <v>0</v>
      </c>
      <c r="DC123">
        <f>ROUND((ROUND(AT123*AG123,2)*1.25),6)</f>
        <v>0</v>
      </c>
    </row>
    <row r="124" spans="1:107">
      <c r="A124">
        <f ca="1">ROW(Source!A45)</f>
        <v>45</v>
      </c>
      <c r="B124">
        <v>991676013</v>
      </c>
      <c r="C124">
        <v>991677740</v>
      </c>
      <c r="D124">
        <v>338036697</v>
      </c>
      <c r="E124">
        <v>1</v>
      </c>
      <c r="F124">
        <v>1</v>
      </c>
      <c r="G124">
        <v>1</v>
      </c>
      <c r="H124">
        <v>2</v>
      </c>
      <c r="I124" t="s">
        <v>518</v>
      </c>
      <c r="J124" t="s">
        <v>519</v>
      </c>
      <c r="K124" t="s">
        <v>520</v>
      </c>
      <c r="L124">
        <v>1368</v>
      </c>
      <c r="N124">
        <v>91022270</v>
      </c>
      <c r="O124" t="s">
        <v>505</v>
      </c>
      <c r="P124" t="s">
        <v>505</v>
      </c>
      <c r="Q124">
        <v>1</v>
      </c>
      <c r="W124">
        <v>0</v>
      </c>
      <c r="X124">
        <v>-438066613</v>
      </c>
      <c r="Y124">
        <v>0.17499999999999999</v>
      </c>
      <c r="AA124">
        <v>0</v>
      </c>
      <c r="AB124">
        <v>889.06</v>
      </c>
      <c r="AC124">
        <v>453.6</v>
      </c>
      <c r="AD124">
        <v>0</v>
      </c>
      <c r="AE124">
        <v>0</v>
      </c>
      <c r="AF124">
        <v>86.4</v>
      </c>
      <c r="AG124">
        <v>13.5</v>
      </c>
      <c r="AH124">
        <v>0</v>
      </c>
      <c r="AI124">
        <v>1</v>
      </c>
      <c r="AJ124">
        <v>10.29</v>
      </c>
      <c r="AK124">
        <v>33.6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0.14000000000000001</v>
      </c>
      <c r="AU124" t="s">
        <v>97</v>
      </c>
      <c r="AV124">
        <v>0</v>
      </c>
      <c r="AW124">
        <v>2</v>
      </c>
      <c r="AX124">
        <v>991677759</v>
      </c>
      <c r="AY124">
        <v>1</v>
      </c>
      <c r="AZ124">
        <v>0</v>
      </c>
      <c r="BA124">
        <v>132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 ca="1">Y124*Source!I45</f>
        <v>8.7499999999999991E-3</v>
      </c>
      <c r="CY124">
        <f>AB124</f>
        <v>889.06</v>
      </c>
      <c r="CZ124">
        <f>AF124</f>
        <v>86.4</v>
      </c>
      <c r="DA124">
        <f>AJ124</f>
        <v>10.29</v>
      </c>
      <c r="DB124">
        <f>ROUND((ROUND(AT124*CZ124,2)*1.25),6)</f>
        <v>15.125</v>
      </c>
      <c r="DC124">
        <f>ROUND((ROUND(AT124*AG124,2)*1.25),6)</f>
        <v>2.3624999999999998</v>
      </c>
    </row>
    <row r="125" spans="1:107">
      <c r="A125">
        <f ca="1">ROW(Source!A45)</f>
        <v>45</v>
      </c>
      <c r="B125">
        <v>991676013</v>
      </c>
      <c r="C125">
        <v>991677740</v>
      </c>
      <c r="D125">
        <v>338036808</v>
      </c>
      <c r="E125">
        <v>1</v>
      </c>
      <c r="F125">
        <v>1</v>
      </c>
      <c r="G125">
        <v>1</v>
      </c>
      <c r="H125">
        <v>2</v>
      </c>
      <c r="I125" t="s">
        <v>521</v>
      </c>
      <c r="J125" t="s">
        <v>522</v>
      </c>
      <c r="K125" t="s">
        <v>523</v>
      </c>
      <c r="L125">
        <v>1368</v>
      </c>
      <c r="N125">
        <v>91022270</v>
      </c>
      <c r="O125" t="s">
        <v>505</v>
      </c>
      <c r="P125" t="s">
        <v>505</v>
      </c>
      <c r="Q125">
        <v>1</v>
      </c>
      <c r="W125">
        <v>0</v>
      </c>
      <c r="X125">
        <v>1106923569</v>
      </c>
      <c r="Y125">
        <v>8.7499999999999994E-2</v>
      </c>
      <c r="AA125">
        <v>0</v>
      </c>
      <c r="AB125">
        <v>1102.08</v>
      </c>
      <c r="AC125">
        <v>453.6</v>
      </c>
      <c r="AD125">
        <v>0</v>
      </c>
      <c r="AE125">
        <v>0</v>
      </c>
      <c r="AF125">
        <v>112</v>
      </c>
      <c r="AG125">
        <v>13.5</v>
      </c>
      <c r="AH125">
        <v>0</v>
      </c>
      <c r="AI125">
        <v>1</v>
      </c>
      <c r="AJ125">
        <v>9.84</v>
      </c>
      <c r="AK125">
        <v>33.6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7.0000000000000007E-2</v>
      </c>
      <c r="AU125" t="s">
        <v>97</v>
      </c>
      <c r="AV125">
        <v>0</v>
      </c>
      <c r="AW125">
        <v>2</v>
      </c>
      <c r="AX125">
        <v>991677760</v>
      </c>
      <c r="AY125">
        <v>1</v>
      </c>
      <c r="AZ125">
        <v>0</v>
      </c>
      <c r="BA125">
        <v>133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 ca="1">Y125*Source!I45</f>
        <v>4.3749999999999995E-3</v>
      </c>
      <c r="CY125">
        <f>AB125</f>
        <v>1102.08</v>
      </c>
      <c r="CZ125">
        <f>AF125</f>
        <v>112</v>
      </c>
      <c r="DA125">
        <f>AJ125</f>
        <v>9.84</v>
      </c>
      <c r="DB125">
        <f>ROUND((ROUND(AT125*CZ125,2)*1.25),6)</f>
        <v>9.8000000000000007</v>
      </c>
      <c r="DC125">
        <f>ROUND((ROUND(AT125*AG125,2)*1.25),6)</f>
        <v>1.1875</v>
      </c>
    </row>
    <row r="126" spans="1:107">
      <c r="A126">
        <f ca="1">ROW(Source!A45)</f>
        <v>45</v>
      </c>
      <c r="B126">
        <v>991676013</v>
      </c>
      <c r="C126">
        <v>991677740</v>
      </c>
      <c r="D126">
        <v>338037088</v>
      </c>
      <c r="E126">
        <v>1</v>
      </c>
      <c r="F126">
        <v>1</v>
      </c>
      <c r="G126">
        <v>1</v>
      </c>
      <c r="H126">
        <v>2</v>
      </c>
      <c r="I126" t="s">
        <v>506</v>
      </c>
      <c r="J126" t="s">
        <v>507</v>
      </c>
      <c r="K126" t="s">
        <v>508</v>
      </c>
      <c r="L126">
        <v>1368</v>
      </c>
      <c r="N126">
        <v>91022270</v>
      </c>
      <c r="O126" t="s">
        <v>505</v>
      </c>
      <c r="P126" t="s">
        <v>505</v>
      </c>
      <c r="Q126">
        <v>1</v>
      </c>
      <c r="W126">
        <v>0</v>
      </c>
      <c r="X126">
        <v>1514068676</v>
      </c>
      <c r="Y126">
        <v>2.4624999999999999</v>
      </c>
      <c r="AA126">
        <v>0</v>
      </c>
      <c r="AB126">
        <v>8.5399999999999991</v>
      </c>
      <c r="AC126">
        <v>0</v>
      </c>
      <c r="AD126">
        <v>0</v>
      </c>
      <c r="AE126">
        <v>0</v>
      </c>
      <c r="AF126">
        <v>1.2</v>
      </c>
      <c r="AG126">
        <v>0</v>
      </c>
      <c r="AH126">
        <v>0</v>
      </c>
      <c r="AI126">
        <v>1</v>
      </c>
      <c r="AJ126">
        <v>7.12</v>
      </c>
      <c r="AK126">
        <v>33.6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1.97</v>
      </c>
      <c r="AU126" t="s">
        <v>97</v>
      </c>
      <c r="AV126">
        <v>0</v>
      </c>
      <c r="AW126">
        <v>2</v>
      </c>
      <c r="AX126">
        <v>991677761</v>
      </c>
      <c r="AY126">
        <v>1</v>
      </c>
      <c r="AZ126">
        <v>0</v>
      </c>
      <c r="BA126">
        <v>134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 ca="1">Y126*Source!I45</f>
        <v>0.123125</v>
      </c>
      <c r="CY126">
        <f>AB126</f>
        <v>8.5399999999999991</v>
      </c>
      <c r="CZ126">
        <f>AF126</f>
        <v>1.2</v>
      </c>
      <c r="DA126">
        <f>AJ126</f>
        <v>7.12</v>
      </c>
      <c r="DB126">
        <f>ROUND((ROUND(AT126*CZ126,2)*1.25),6)</f>
        <v>2.95</v>
      </c>
      <c r="DC126">
        <f>ROUND((ROUND(AT126*AG126,2)*1.25),6)</f>
        <v>0</v>
      </c>
    </row>
    <row r="127" spans="1:107">
      <c r="A127">
        <f ca="1">ROW(Source!A45)</f>
        <v>45</v>
      </c>
      <c r="B127">
        <v>991676013</v>
      </c>
      <c r="C127">
        <v>991677740</v>
      </c>
      <c r="D127">
        <v>338039342</v>
      </c>
      <c r="E127">
        <v>1</v>
      </c>
      <c r="F127">
        <v>1</v>
      </c>
      <c r="G127">
        <v>1</v>
      </c>
      <c r="H127">
        <v>2</v>
      </c>
      <c r="I127" t="s">
        <v>524</v>
      </c>
      <c r="J127" t="s">
        <v>525</v>
      </c>
      <c r="K127" t="s">
        <v>526</v>
      </c>
      <c r="L127">
        <v>1368</v>
      </c>
      <c r="N127">
        <v>91022270</v>
      </c>
      <c r="O127" t="s">
        <v>505</v>
      </c>
      <c r="P127" t="s">
        <v>505</v>
      </c>
      <c r="Q127">
        <v>1</v>
      </c>
      <c r="W127">
        <v>0</v>
      </c>
      <c r="X127">
        <v>1230759911</v>
      </c>
      <c r="Y127">
        <v>1.0874999999999999</v>
      </c>
      <c r="AA127">
        <v>0</v>
      </c>
      <c r="AB127">
        <v>932.72</v>
      </c>
      <c r="AC127">
        <v>389.76</v>
      </c>
      <c r="AD127">
        <v>0</v>
      </c>
      <c r="AE127">
        <v>0</v>
      </c>
      <c r="AF127">
        <v>87.17</v>
      </c>
      <c r="AG127">
        <v>11.6</v>
      </c>
      <c r="AH127">
        <v>0</v>
      </c>
      <c r="AI127">
        <v>1</v>
      </c>
      <c r="AJ127">
        <v>10.7</v>
      </c>
      <c r="AK127">
        <v>33.6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0.87</v>
      </c>
      <c r="AU127" t="s">
        <v>97</v>
      </c>
      <c r="AV127">
        <v>0</v>
      </c>
      <c r="AW127">
        <v>2</v>
      </c>
      <c r="AX127">
        <v>991677762</v>
      </c>
      <c r="AY127">
        <v>1</v>
      </c>
      <c r="AZ127">
        <v>0</v>
      </c>
      <c r="BA127">
        <v>135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 ca="1">Y127*Source!I45</f>
        <v>5.4375E-2</v>
      </c>
      <c r="CY127">
        <f>AB127</f>
        <v>932.72</v>
      </c>
      <c r="CZ127">
        <f>AF127</f>
        <v>87.17</v>
      </c>
      <c r="DA127">
        <f>AJ127</f>
        <v>10.7</v>
      </c>
      <c r="DB127">
        <f>ROUND((ROUND(AT127*CZ127,2)*1.25),6)</f>
        <v>94.8</v>
      </c>
      <c r="DC127">
        <f>ROUND((ROUND(AT127*AG127,2)*1.25),6)</f>
        <v>12.612500000000001</v>
      </c>
    </row>
    <row r="128" spans="1:107">
      <c r="A128">
        <f ca="1">ROW(Source!A45)</f>
        <v>45</v>
      </c>
      <c r="B128">
        <v>991676013</v>
      </c>
      <c r="C128">
        <v>991677740</v>
      </c>
      <c r="D128">
        <v>337971747</v>
      </c>
      <c r="E128">
        <v>1</v>
      </c>
      <c r="F128">
        <v>1</v>
      </c>
      <c r="G128">
        <v>1</v>
      </c>
      <c r="H128">
        <v>3</v>
      </c>
      <c r="I128" t="s">
        <v>527</v>
      </c>
      <c r="J128" t="s">
        <v>528</v>
      </c>
      <c r="K128" t="s">
        <v>529</v>
      </c>
      <c r="L128">
        <v>1348</v>
      </c>
      <c r="N128">
        <v>39568864</v>
      </c>
      <c r="O128" t="s">
        <v>530</v>
      </c>
      <c r="P128" t="s">
        <v>530</v>
      </c>
      <c r="Q128">
        <v>1000</v>
      </c>
      <c r="W128">
        <v>0</v>
      </c>
      <c r="X128">
        <v>1987285981</v>
      </c>
      <c r="Y128">
        <v>3.8000000000000002E-4</v>
      </c>
      <c r="AA128">
        <v>351281.11</v>
      </c>
      <c r="AB128">
        <v>0</v>
      </c>
      <c r="AC128">
        <v>0</v>
      </c>
      <c r="AD128">
        <v>0</v>
      </c>
      <c r="AE128">
        <v>32830.01</v>
      </c>
      <c r="AF128">
        <v>0</v>
      </c>
      <c r="AG128">
        <v>0</v>
      </c>
      <c r="AH128">
        <v>0</v>
      </c>
      <c r="AI128">
        <v>10.7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3.8000000000000002E-4</v>
      </c>
      <c r="AV128">
        <v>0</v>
      </c>
      <c r="AW128">
        <v>2</v>
      </c>
      <c r="AX128">
        <v>991677763</v>
      </c>
      <c r="AY128">
        <v>1</v>
      </c>
      <c r="AZ128">
        <v>0</v>
      </c>
      <c r="BA128">
        <v>136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 ca="1">Y128*Source!I45</f>
        <v>1.9000000000000001E-5</v>
      </c>
      <c r="CY128">
        <f t="shared" ref="CY128:CY138" si="29">AA128</f>
        <v>351281.11</v>
      </c>
      <c r="CZ128">
        <f t="shared" ref="CZ128:CZ138" si="30">AE128</f>
        <v>32830.01</v>
      </c>
      <c r="DA128">
        <f t="shared" ref="DA128:DA138" si="31">AI128</f>
        <v>10.7</v>
      </c>
      <c r="DB128">
        <f t="shared" ref="DB128:DB138" si="32">ROUND(ROUND(AT128*CZ128,2),6)</f>
        <v>12.48</v>
      </c>
      <c r="DC128">
        <f t="shared" ref="DC128:DC138" si="33">ROUND(ROUND(AT128*AG128,2),6)</f>
        <v>0</v>
      </c>
    </row>
    <row r="129" spans="1:107">
      <c r="A129">
        <f ca="1">ROW(Source!A45)</f>
        <v>45</v>
      </c>
      <c r="B129">
        <v>991676013</v>
      </c>
      <c r="C129">
        <v>991677740</v>
      </c>
      <c r="D129">
        <v>337971757</v>
      </c>
      <c r="E129">
        <v>1</v>
      </c>
      <c r="F129">
        <v>1</v>
      </c>
      <c r="G129">
        <v>1</v>
      </c>
      <c r="H129">
        <v>3</v>
      </c>
      <c r="I129" t="s">
        <v>509</v>
      </c>
      <c r="J129" t="s">
        <v>510</v>
      </c>
      <c r="K129" t="s">
        <v>511</v>
      </c>
      <c r="L129">
        <v>1339</v>
      </c>
      <c r="N129">
        <v>1007</v>
      </c>
      <c r="O129" t="s">
        <v>512</v>
      </c>
      <c r="P129" t="s">
        <v>512</v>
      </c>
      <c r="Q129">
        <v>1</v>
      </c>
      <c r="W129">
        <v>0</v>
      </c>
      <c r="X129">
        <v>-756465305</v>
      </c>
      <c r="Y129">
        <v>0.64600000000000002</v>
      </c>
      <c r="AA129">
        <v>75.069999999999993</v>
      </c>
      <c r="AB129">
        <v>0</v>
      </c>
      <c r="AC129">
        <v>0</v>
      </c>
      <c r="AD129">
        <v>0</v>
      </c>
      <c r="AE129">
        <v>6.23</v>
      </c>
      <c r="AF129">
        <v>0</v>
      </c>
      <c r="AG129">
        <v>0</v>
      </c>
      <c r="AH129">
        <v>0</v>
      </c>
      <c r="AI129">
        <v>12.05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0.64600000000000002</v>
      </c>
      <c r="AV129">
        <v>0</v>
      </c>
      <c r="AW129">
        <v>2</v>
      </c>
      <c r="AX129">
        <v>991677764</v>
      </c>
      <c r="AY129">
        <v>1</v>
      </c>
      <c r="AZ129">
        <v>0</v>
      </c>
      <c r="BA129">
        <v>137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 ca="1">Y129*Source!I45</f>
        <v>3.2300000000000002E-2</v>
      </c>
      <c r="CY129">
        <f t="shared" si="29"/>
        <v>75.069999999999993</v>
      </c>
      <c r="CZ129">
        <f t="shared" si="30"/>
        <v>6.23</v>
      </c>
      <c r="DA129">
        <f t="shared" si="31"/>
        <v>12.05</v>
      </c>
      <c r="DB129">
        <f t="shared" si="32"/>
        <v>4.0199999999999996</v>
      </c>
      <c r="DC129">
        <f t="shared" si="33"/>
        <v>0</v>
      </c>
    </row>
    <row r="130" spans="1:107">
      <c r="A130">
        <f ca="1">ROW(Source!A45)</f>
        <v>45</v>
      </c>
      <c r="B130">
        <v>991676013</v>
      </c>
      <c r="C130">
        <v>991677740</v>
      </c>
      <c r="D130">
        <v>337974813</v>
      </c>
      <c r="E130">
        <v>1</v>
      </c>
      <c r="F130">
        <v>1</v>
      </c>
      <c r="G130">
        <v>1</v>
      </c>
      <c r="H130">
        <v>3</v>
      </c>
      <c r="I130" t="s">
        <v>549</v>
      </c>
      <c r="J130" t="s">
        <v>550</v>
      </c>
      <c r="K130" t="s">
        <v>551</v>
      </c>
      <c r="L130">
        <v>1348</v>
      </c>
      <c r="N130">
        <v>39568864</v>
      </c>
      <c r="O130" t="s">
        <v>530</v>
      </c>
      <c r="P130" t="s">
        <v>530</v>
      </c>
      <c r="Q130">
        <v>1000</v>
      </c>
      <c r="W130">
        <v>0</v>
      </c>
      <c r="X130">
        <v>1625292450</v>
      </c>
      <c r="Y130">
        <v>5.4000000000000001E-4</v>
      </c>
      <c r="AA130">
        <v>51858.14</v>
      </c>
      <c r="AB130">
        <v>0</v>
      </c>
      <c r="AC130">
        <v>0</v>
      </c>
      <c r="AD130">
        <v>0</v>
      </c>
      <c r="AE130">
        <v>15118.99</v>
      </c>
      <c r="AF130">
        <v>0</v>
      </c>
      <c r="AG130">
        <v>0</v>
      </c>
      <c r="AH130">
        <v>0</v>
      </c>
      <c r="AI130">
        <v>3.43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5.4000000000000001E-4</v>
      </c>
      <c r="AV130">
        <v>0</v>
      </c>
      <c r="AW130">
        <v>2</v>
      </c>
      <c r="AX130">
        <v>991677765</v>
      </c>
      <c r="AY130">
        <v>1</v>
      </c>
      <c r="AZ130">
        <v>0</v>
      </c>
      <c r="BA130">
        <v>138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 ca="1">Y130*Source!I45</f>
        <v>2.7000000000000002E-5</v>
      </c>
      <c r="CY130">
        <f t="shared" si="29"/>
        <v>51858.14</v>
      </c>
      <c r="CZ130">
        <f t="shared" si="30"/>
        <v>15118.99</v>
      </c>
      <c r="DA130">
        <f t="shared" si="31"/>
        <v>3.43</v>
      </c>
      <c r="DB130">
        <f t="shared" si="32"/>
        <v>8.16</v>
      </c>
      <c r="DC130">
        <f t="shared" si="33"/>
        <v>0</v>
      </c>
    </row>
    <row r="131" spans="1:107">
      <c r="A131">
        <f ca="1">ROW(Source!A45)</f>
        <v>45</v>
      </c>
      <c r="B131">
        <v>991676013</v>
      </c>
      <c r="C131">
        <v>991677740</v>
      </c>
      <c r="D131">
        <v>337974988</v>
      </c>
      <c r="E131">
        <v>1</v>
      </c>
      <c r="F131">
        <v>1</v>
      </c>
      <c r="G131">
        <v>1</v>
      </c>
      <c r="H131">
        <v>3</v>
      </c>
      <c r="I131" t="s">
        <v>552</v>
      </c>
      <c r="J131" t="s">
        <v>553</v>
      </c>
      <c r="K131" t="s">
        <v>554</v>
      </c>
      <c r="L131">
        <v>1348</v>
      </c>
      <c r="N131">
        <v>39568864</v>
      </c>
      <c r="O131" t="s">
        <v>530</v>
      </c>
      <c r="P131" t="s">
        <v>530</v>
      </c>
      <c r="Q131">
        <v>1000</v>
      </c>
      <c r="W131">
        <v>0</v>
      </c>
      <c r="X131">
        <v>24062879</v>
      </c>
      <c r="Y131">
        <v>6.2E-4</v>
      </c>
      <c r="AA131">
        <v>66613.5</v>
      </c>
      <c r="AB131">
        <v>0</v>
      </c>
      <c r="AC131">
        <v>0</v>
      </c>
      <c r="AD131">
        <v>0</v>
      </c>
      <c r="AE131">
        <v>16950</v>
      </c>
      <c r="AF131">
        <v>0</v>
      </c>
      <c r="AG131">
        <v>0</v>
      </c>
      <c r="AH131">
        <v>0</v>
      </c>
      <c r="AI131">
        <v>3.93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6.2E-4</v>
      </c>
      <c r="AV131">
        <v>0</v>
      </c>
      <c r="AW131">
        <v>2</v>
      </c>
      <c r="AX131">
        <v>991677766</v>
      </c>
      <c r="AY131">
        <v>1</v>
      </c>
      <c r="AZ131">
        <v>0</v>
      </c>
      <c r="BA131">
        <v>139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 ca="1">Y131*Source!I45</f>
        <v>3.1000000000000001E-5</v>
      </c>
      <c r="CY131">
        <f t="shared" si="29"/>
        <v>66613.5</v>
      </c>
      <c r="CZ131">
        <f t="shared" si="30"/>
        <v>16950</v>
      </c>
      <c r="DA131">
        <f t="shared" si="31"/>
        <v>3.93</v>
      </c>
      <c r="DB131">
        <f t="shared" si="32"/>
        <v>10.51</v>
      </c>
      <c r="DC131">
        <f t="shared" si="33"/>
        <v>0</v>
      </c>
    </row>
    <row r="132" spans="1:107">
      <c r="A132">
        <f ca="1">ROW(Source!A45)</f>
        <v>45</v>
      </c>
      <c r="B132">
        <v>991676013</v>
      </c>
      <c r="C132">
        <v>991677740</v>
      </c>
      <c r="D132">
        <v>337978342</v>
      </c>
      <c r="E132">
        <v>1</v>
      </c>
      <c r="F132">
        <v>1</v>
      </c>
      <c r="G132">
        <v>1</v>
      </c>
      <c r="H132">
        <v>3</v>
      </c>
      <c r="I132" t="s">
        <v>531</v>
      </c>
      <c r="J132" t="s">
        <v>532</v>
      </c>
      <c r="K132" t="s">
        <v>533</v>
      </c>
      <c r="L132">
        <v>1348</v>
      </c>
      <c r="N132">
        <v>39568864</v>
      </c>
      <c r="O132" t="s">
        <v>530</v>
      </c>
      <c r="P132" t="s">
        <v>530</v>
      </c>
      <c r="Q132">
        <v>1000</v>
      </c>
      <c r="W132">
        <v>0</v>
      </c>
      <c r="X132">
        <v>1756124173</v>
      </c>
      <c r="Y132">
        <v>4.0000000000000002E-4</v>
      </c>
      <c r="AA132">
        <v>70918.75</v>
      </c>
      <c r="AB132">
        <v>0</v>
      </c>
      <c r="AC132">
        <v>0</v>
      </c>
      <c r="AD132">
        <v>0</v>
      </c>
      <c r="AE132">
        <v>13559.99</v>
      </c>
      <c r="AF132">
        <v>0</v>
      </c>
      <c r="AG132">
        <v>0</v>
      </c>
      <c r="AH132">
        <v>0</v>
      </c>
      <c r="AI132">
        <v>5.23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4.0000000000000002E-4</v>
      </c>
      <c r="AV132">
        <v>0</v>
      </c>
      <c r="AW132">
        <v>2</v>
      </c>
      <c r="AX132">
        <v>991677769</v>
      </c>
      <c r="AY132">
        <v>1</v>
      </c>
      <c r="AZ132">
        <v>0</v>
      </c>
      <c r="BA132">
        <v>140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 ca="1">Y132*Source!I45</f>
        <v>2.0000000000000002E-5</v>
      </c>
      <c r="CY132">
        <f t="shared" si="29"/>
        <v>70918.75</v>
      </c>
      <c r="CZ132">
        <f t="shared" si="30"/>
        <v>13559.99</v>
      </c>
      <c r="DA132">
        <f t="shared" si="31"/>
        <v>5.23</v>
      </c>
      <c r="DB132">
        <f t="shared" si="32"/>
        <v>5.42</v>
      </c>
      <c r="DC132">
        <f t="shared" si="33"/>
        <v>0</v>
      </c>
    </row>
    <row r="133" spans="1:107">
      <c r="A133">
        <f ca="1">ROW(Source!A45)</f>
        <v>45</v>
      </c>
      <c r="B133">
        <v>991676013</v>
      </c>
      <c r="C133">
        <v>991677740</v>
      </c>
      <c r="D133">
        <v>337972378</v>
      </c>
      <c r="E133">
        <v>1</v>
      </c>
      <c r="F133">
        <v>1</v>
      </c>
      <c r="G133">
        <v>1</v>
      </c>
      <c r="H133">
        <v>3</v>
      </c>
      <c r="I133" t="s">
        <v>555</v>
      </c>
      <c r="J133" t="s">
        <v>556</v>
      </c>
      <c r="K133" t="s">
        <v>557</v>
      </c>
      <c r="L133">
        <v>1346</v>
      </c>
      <c r="N133">
        <v>39568864</v>
      </c>
      <c r="O133" t="s">
        <v>540</v>
      </c>
      <c r="P133" t="s">
        <v>540</v>
      </c>
      <c r="Q133">
        <v>1</v>
      </c>
      <c r="W133">
        <v>0</v>
      </c>
      <c r="X133">
        <v>-2113933962</v>
      </c>
      <c r="Y133">
        <v>0.02</v>
      </c>
      <c r="AA133">
        <v>77.56</v>
      </c>
      <c r="AB133">
        <v>0</v>
      </c>
      <c r="AC133">
        <v>0</v>
      </c>
      <c r="AD133">
        <v>0</v>
      </c>
      <c r="AE133">
        <v>37.29</v>
      </c>
      <c r="AF133">
        <v>0</v>
      </c>
      <c r="AG133">
        <v>0</v>
      </c>
      <c r="AH133">
        <v>0</v>
      </c>
      <c r="AI133">
        <v>2.08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0.02</v>
      </c>
      <c r="AV133">
        <v>0</v>
      </c>
      <c r="AW133">
        <v>2</v>
      </c>
      <c r="AX133">
        <v>991677770</v>
      </c>
      <c r="AY133">
        <v>1</v>
      </c>
      <c r="AZ133">
        <v>0</v>
      </c>
      <c r="BA133">
        <v>141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 ca="1">Y133*Source!I45</f>
        <v>1E-3</v>
      </c>
      <c r="CY133">
        <f t="shared" si="29"/>
        <v>77.56</v>
      </c>
      <c r="CZ133">
        <f t="shared" si="30"/>
        <v>37.29</v>
      </c>
      <c r="DA133">
        <f t="shared" si="31"/>
        <v>2.08</v>
      </c>
      <c r="DB133">
        <f t="shared" si="32"/>
        <v>0.75</v>
      </c>
      <c r="DC133">
        <f t="shared" si="33"/>
        <v>0</v>
      </c>
    </row>
    <row r="134" spans="1:107">
      <c r="A134">
        <f ca="1">ROW(Source!A45)</f>
        <v>45</v>
      </c>
      <c r="B134">
        <v>991676013</v>
      </c>
      <c r="C134">
        <v>991677740</v>
      </c>
      <c r="D134">
        <v>338008812</v>
      </c>
      <c r="E134">
        <v>1</v>
      </c>
      <c r="F134">
        <v>1</v>
      </c>
      <c r="G134">
        <v>1</v>
      </c>
      <c r="H134">
        <v>3</v>
      </c>
      <c r="I134" t="s">
        <v>136</v>
      </c>
      <c r="J134" t="s">
        <v>138</v>
      </c>
      <c r="K134" t="s">
        <v>137</v>
      </c>
      <c r="L134">
        <v>1301</v>
      </c>
      <c r="N134">
        <v>1003</v>
      </c>
      <c r="O134" t="s">
        <v>106</v>
      </c>
      <c r="P134" t="s">
        <v>106</v>
      </c>
      <c r="Q134">
        <v>1</v>
      </c>
      <c r="W134">
        <v>1</v>
      </c>
      <c r="X134">
        <v>1757433252</v>
      </c>
      <c r="Y134">
        <v>-100</v>
      </c>
      <c r="AA134">
        <v>502.8</v>
      </c>
      <c r="AB134">
        <v>0</v>
      </c>
      <c r="AC134">
        <v>0</v>
      </c>
      <c r="AD134">
        <v>0</v>
      </c>
      <c r="AE134">
        <v>60.36</v>
      </c>
      <c r="AF134">
        <v>0</v>
      </c>
      <c r="AG134">
        <v>0</v>
      </c>
      <c r="AH134">
        <v>0</v>
      </c>
      <c r="AI134">
        <v>8.33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-100</v>
      </c>
      <c r="AV134">
        <v>0</v>
      </c>
      <c r="AW134">
        <v>2</v>
      </c>
      <c r="AX134">
        <v>991677773</v>
      </c>
      <c r="AY134">
        <v>1</v>
      </c>
      <c r="AZ134">
        <v>6144</v>
      </c>
      <c r="BA134">
        <v>144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 ca="1">Y134*Source!I45</f>
        <v>-5</v>
      </c>
      <c r="CY134">
        <f t="shared" si="29"/>
        <v>502.8</v>
      </c>
      <c r="CZ134">
        <f t="shared" si="30"/>
        <v>60.36</v>
      </c>
      <c r="DA134">
        <f t="shared" si="31"/>
        <v>8.33</v>
      </c>
      <c r="DB134">
        <f t="shared" si="32"/>
        <v>-6036</v>
      </c>
      <c r="DC134">
        <f t="shared" si="33"/>
        <v>0</v>
      </c>
    </row>
    <row r="135" spans="1:107">
      <c r="A135">
        <f ca="1">ROW(Source!A45)</f>
        <v>45</v>
      </c>
      <c r="B135">
        <v>991676013</v>
      </c>
      <c r="C135">
        <v>991677740</v>
      </c>
      <c r="D135">
        <v>338013675</v>
      </c>
      <c r="E135">
        <v>1</v>
      </c>
      <c r="F135">
        <v>1</v>
      </c>
      <c r="G135">
        <v>1</v>
      </c>
      <c r="H135">
        <v>3</v>
      </c>
      <c r="I135" t="s">
        <v>537</v>
      </c>
      <c r="J135" t="s">
        <v>538</v>
      </c>
      <c r="K135" t="s">
        <v>539</v>
      </c>
      <c r="L135">
        <v>1346</v>
      </c>
      <c r="N135">
        <v>39568864</v>
      </c>
      <c r="O135" t="s">
        <v>540</v>
      </c>
      <c r="P135" t="s">
        <v>540</v>
      </c>
      <c r="Q135">
        <v>1</v>
      </c>
      <c r="W135">
        <v>0</v>
      </c>
      <c r="X135">
        <v>-823040862</v>
      </c>
      <c r="Y135">
        <v>9.9000000000000008E-3</v>
      </c>
      <c r="AA135">
        <v>7.31</v>
      </c>
      <c r="AB135">
        <v>0</v>
      </c>
      <c r="AC135">
        <v>0</v>
      </c>
      <c r="AD135">
        <v>0</v>
      </c>
      <c r="AE135">
        <v>2.15</v>
      </c>
      <c r="AF135">
        <v>0</v>
      </c>
      <c r="AG135">
        <v>0</v>
      </c>
      <c r="AH135">
        <v>0</v>
      </c>
      <c r="AI135">
        <v>3.4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9.9000000000000008E-3</v>
      </c>
      <c r="AV135">
        <v>0</v>
      </c>
      <c r="AW135">
        <v>2</v>
      </c>
      <c r="AX135">
        <v>991677775</v>
      </c>
      <c r="AY135">
        <v>1</v>
      </c>
      <c r="AZ135">
        <v>0</v>
      </c>
      <c r="BA135">
        <v>145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 ca="1">Y135*Source!I45</f>
        <v>4.9500000000000011E-4</v>
      </c>
      <c r="CY135">
        <f t="shared" si="29"/>
        <v>7.31</v>
      </c>
      <c r="CZ135">
        <f t="shared" si="30"/>
        <v>2.15</v>
      </c>
      <c r="DA135">
        <f t="shared" si="31"/>
        <v>3.4</v>
      </c>
      <c r="DB135">
        <f t="shared" si="32"/>
        <v>0.02</v>
      </c>
      <c r="DC135">
        <f t="shared" si="33"/>
        <v>0</v>
      </c>
    </row>
    <row r="136" spans="1:107">
      <c r="A136">
        <f ca="1">ROW(Source!A45)</f>
        <v>45</v>
      </c>
      <c r="B136">
        <v>991676013</v>
      </c>
      <c r="C136">
        <v>991677740</v>
      </c>
      <c r="D136">
        <v>338014469</v>
      </c>
      <c r="E136">
        <v>1</v>
      </c>
      <c r="F136">
        <v>1</v>
      </c>
      <c r="G136">
        <v>1</v>
      </c>
      <c r="H136">
        <v>3</v>
      </c>
      <c r="I136" t="s">
        <v>541</v>
      </c>
      <c r="J136" t="s">
        <v>542</v>
      </c>
      <c r="K136" t="s">
        <v>543</v>
      </c>
      <c r="L136">
        <v>1339</v>
      </c>
      <c r="N136">
        <v>1007</v>
      </c>
      <c r="O136" t="s">
        <v>512</v>
      </c>
      <c r="P136" t="s">
        <v>512</v>
      </c>
      <c r="Q136">
        <v>1</v>
      </c>
      <c r="W136">
        <v>0</v>
      </c>
      <c r="X136">
        <v>619799737</v>
      </c>
      <c r="Y136">
        <v>2.75</v>
      </c>
      <c r="AA136">
        <v>22.2</v>
      </c>
      <c r="AB136">
        <v>0</v>
      </c>
      <c r="AC136">
        <v>0</v>
      </c>
      <c r="AD136">
        <v>0</v>
      </c>
      <c r="AE136">
        <v>2.44</v>
      </c>
      <c r="AF136">
        <v>0</v>
      </c>
      <c r="AG136">
        <v>0</v>
      </c>
      <c r="AH136">
        <v>0</v>
      </c>
      <c r="AI136">
        <v>9.1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2.75</v>
      </c>
      <c r="AV136">
        <v>0</v>
      </c>
      <c r="AW136">
        <v>2</v>
      </c>
      <c r="AX136">
        <v>991677776</v>
      </c>
      <c r="AY136">
        <v>1</v>
      </c>
      <c r="AZ136">
        <v>0</v>
      </c>
      <c r="BA136">
        <v>146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 ca="1">Y136*Source!I45</f>
        <v>0.13750000000000001</v>
      </c>
      <c r="CY136">
        <f t="shared" si="29"/>
        <v>22.2</v>
      </c>
      <c r="CZ136">
        <f t="shared" si="30"/>
        <v>2.44</v>
      </c>
      <c r="DA136">
        <f t="shared" si="31"/>
        <v>9.1</v>
      </c>
      <c r="DB136">
        <f t="shared" si="32"/>
        <v>6.71</v>
      </c>
      <c r="DC136">
        <f t="shared" si="33"/>
        <v>0</v>
      </c>
    </row>
    <row r="137" spans="1:107">
      <c r="A137">
        <f ca="1">ROW(Source!A45)</f>
        <v>45</v>
      </c>
      <c r="B137">
        <v>991676013</v>
      </c>
      <c r="C137">
        <v>991677740</v>
      </c>
      <c r="D137">
        <v>0</v>
      </c>
      <c r="E137">
        <v>0</v>
      </c>
      <c r="F137">
        <v>1</v>
      </c>
      <c r="G137">
        <v>1</v>
      </c>
      <c r="H137">
        <v>3</v>
      </c>
      <c r="I137" t="s">
        <v>109</v>
      </c>
      <c r="K137" t="s">
        <v>140</v>
      </c>
      <c r="L137">
        <v>1301</v>
      </c>
      <c r="N137">
        <v>1003</v>
      </c>
      <c r="O137" t="s">
        <v>106</v>
      </c>
      <c r="P137" t="s">
        <v>106</v>
      </c>
      <c r="Q137">
        <v>1</v>
      </c>
      <c r="W137">
        <v>0</v>
      </c>
      <c r="X137">
        <v>1860674825</v>
      </c>
      <c r="Y137">
        <v>100</v>
      </c>
      <c r="AA137">
        <v>838.33</v>
      </c>
      <c r="AB137">
        <v>0</v>
      </c>
      <c r="AC137">
        <v>0</v>
      </c>
      <c r="AD137">
        <v>0</v>
      </c>
      <c r="AE137">
        <v>838.33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T137">
        <v>100</v>
      </c>
      <c r="AV137">
        <v>0</v>
      </c>
      <c r="AW137">
        <v>1</v>
      </c>
      <c r="AX137">
        <v>-1</v>
      </c>
      <c r="AY137">
        <v>0</v>
      </c>
      <c r="AZ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 ca="1">Y137*Source!I45</f>
        <v>5</v>
      </c>
      <c r="CY137">
        <f t="shared" si="29"/>
        <v>838.33</v>
      </c>
      <c r="CZ137">
        <f t="shared" si="30"/>
        <v>838.33</v>
      </c>
      <c r="DA137">
        <f t="shared" si="31"/>
        <v>1</v>
      </c>
      <c r="DB137">
        <f t="shared" si="32"/>
        <v>83833</v>
      </c>
      <c r="DC137">
        <f t="shared" si="33"/>
        <v>0</v>
      </c>
    </row>
    <row r="138" spans="1:107">
      <c r="A138">
        <f ca="1">ROW(Source!A45)</f>
        <v>45</v>
      </c>
      <c r="B138">
        <v>991676013</v>
      </c>
      <c r="C138">
        <v>991677740</v>
      </c>
      <c r="D138">
        <v>0</v>
      </c>
      <c r="E138">
        <v>0</v>
      </c>
      <c r="F138">
        <v>1</v>
      </c>
      <c r="G138">
        <v>1</v>
      </c>
      <c r="H138">
        <v>3</v>
      </c>
      <c r="I138" t="s">
        <v>109</v>
      </c>
      <c r="K138" t="s">
        <v>143</v>
      </c>
      <c r="L138">
        <v>1354</v>
      </c>
      <c r="N138">
        <v>1010</v>
      </c>
      <c r="O138" t="s">
        <v>144</v>
      </c>
      <c r="P138" t="s">
        <v>145</v>
      </c>
      <c r="Q138">
        <v>1</v>
      </c>
      <c r="W138">
        <v>0</v>
      </c>
      <c r="X138">
        <v>-93414404</v>
      </c>
      <c r="Y138">
        <v>80</v>
      </c>
      <c r="AA138">
        <v>143.33000000000001</v>
      </c>
      <c r="AB138">
        <v>0</v>
      </c>
      <c r="AC138">
        <v>0</v>
      </c>
      <c r="AD138">
        <v>0</v>
      </c>
      <c r="AE138">
        <v>143.33000000000001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T138">
        <v>80</v>
      </c>
      <c r="AV138">
        <v>0</v>
      </c>
      <c r="AW138">
        <v>1</v>
      </c>
      <c r="AX138">
        <v>-1</v>
      </c>
      <c r="AY138">
        <v>0</v>
      </c>
      <c r="AZ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 ca="1">Y138*Source!I45</f>
        <v>4</v>
      </c>
      <c r="CY138">
        <f t="shared" si="29"/>
        <v>143.33000000000001</v>
      </c>
      <c r="CZ138">
        <f t="shared" si="30"/>
        <v>143.33000000000001</v>
      </c>
      <c r="DA138">
        <f t="shared" si="31"/>
        <v>1</v>
      </c>
      <c r="DB138">
        <f t="shared" si="32"/>
        <v>11466.4</v>
      </c>
      <c r="DC138">
        <f t="shared" si="33"/>
        <v>0</v>
      </c>
    </row>
    <row r="139" spans="1:107">
      <c r="A139">
        <f ca="1">ROW(Source!A52)</f>
        <v>52</v>
      </c>
      <c r="B139">
        <v>991675999</v>
      </c>
      <c r="C139">
        <v>991679097</v>
      </c>
      <c r="D139">
        <v>37778912</v>
      </c>
      <c r="E139">
        <v>1</v>
      </c>
      <c r="F139">
        <v>1</v>
      </c>
      <c r="G139">
        <v>1</v>
      </c>
      <c r="H139">
        <v>1</v>
      </c>
      <c r="I139" t="s">
        <v>516</v>
      </c>
      <c r="K139" t="s">
        <v>517</v>
      </c>
      <c r="L139">
        <v>1369</v>
      </c>
      <c r="N139">
        <v>1013</v>
      </c>
      <c r="O139" t="s">
        <v>499</v>
      </c>
      <c r="P139" t="s">
        <v>499</v>
      </c>
      <c r="Q139">
        <v>1</v>
      </c>
      <c r="W139">
        <v>0</v>
      </c>
      <c r="X139">
        <v>355262106</v>
      </c>
      <c r="Y139">
        <v>21.62</v>
      </c>
      <c r="AA139">
        <v>0</v>
      </c>
      <c r="AB139">
        <v>0</v>
      </c>
      <c r="AC139">
        <v>0</v>
      </c>
      <c r="AD139">
        <v>9.18</v>
      </c>
      <c r="AE139">
        <v>0</v>
      </c>
      <c r="AF139">
        <v>0</v>
      </c>
      <c r="AG139">
        <v>0</v>
      </c>
      <c r="AH139">
        <v>9.18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18.8</v>
      </c>
      <c r="AU139" t="s">
        <v>98</v>
      </c>
      <c r="AV139">
        <v>1</v>
      </c>
      <c r="AW139">
        <v>2</v>
      </c>
      <c r="AX139">
        <v>991679098</v>
      </c>
      <c r="AY139">
        <v>1</v>
      </c>
      <c r="AZ139">
        <v>0</v>
      </c>
      <c r="BA139">
        <v>147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 ca="1">Y139*Source!I52</f>
        <v>0.20366039999999999</v>
      </c>
      <c r="CY139">
        <f>AD139</f>
        <v>9.18</v>
      </c>
      <c r="CZ139">
        <f>AH139</f>
        <v>9.18</v>
      </c>
      <c r="DA139">
        <f>AL139</f>
        <v>1</v>
      </c>
      <c r="DB139">
        <f>ROUND((ROUND(AT139*CZ139,2)*1.15),6)</f>
        <v>198.46700000000001</v>
      </c>
      <c r="DC139">
        <f>ROUND((ROUND(AT139*AG139,2)*1.15),6)</f>
        <v>0</v>
      </c>
    </row>
    <row r="140" spans="1:107">
      <c r="A140">
        <f ca="1">ROW(Source!A52)</f>
        <v>52</v>
      </c>
      <c r="B140">
        <v>991675999</v>
      </c>
      <c r="C140">
        <v>991679097</v>
      </c>
      <c r="D140">
        <v>338039037</v>
      </c>
      <c r="E140">
        <v>1</v>
      </c>
      <c r="F140">
        <v>1</v>
      </c>
      <c r="G140">
        <v>1</v>
      </c>
      <c r="H140">
        <v>2</v>
      </c>
      <c r="I140" t="s">
        <v>560</v>
      </c>
      <c r="J140" t="s">
        <v>561</v>
      </c>
      <c r="K140" t="s">
        <v>562</v>
      </c>
      <c r="L140">
        <v>1368</v>
      </c>
      <c r="N140">
        <v>91022270</v>
      </c>
      <c r="O140" t="s">
        <v>505</v>
      </c>
      <c r="P140" t="s">
        <v>505</v>
      </c>
      <c r="Q140">
        <v>1</v>
      </c>
      <c r="W140">
        <v>0</v>
      </c>
      <c r="X140">
        <v>-1529038606</v>
      </c>
      <c r="Y140">
        <v>1.4750000000000001</v>
      </c>
      <c r="AA140">
        <v>0</v>
      </c>
      <c r="AB140">
        <v>2.16</v>
      </c>
      <c r="AC140">
        <v>0</v>
      </c>
      <c r="AD140">
        <v>0</v>
      </c>
      <c r="AE140">
        <v>0</v>
      </c>
      <c r="AF140">
        <v>2.16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1.18</v>
      </c>
      <c r="AU140" t="s">
        <v>97</v>
      </c>
      <c r="AV140">
        <v>0</v>
      </c>
      <c r="AW140">
        <v>2</v>
      </c>
      <c r="AX140">
        <v>991679099</v>
      </c>
      <c r="AY140">
        <v>1</v>
      </c>
      <c r="AZ140">
        <v>0</v>
      </c>
      <c r="BA140">
        <v>148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 ca="1">Y140*Source!I52</f>
        <v>1.3894500000000001E-2</v>
      </c>
      <c r="CY140">
        <f>AB140</f>
        <v>2.16</v>
      </c>
      <c r="CZ140">
        <f>AF140</f>
        <v>2.16</v>
      </c>
      <c r="DA140">
        <f>AJ140</f>
        <v>1</v>
      </c>
      <c r="DB140">
        <f>ROUND((ROUND(AT140*CZ140,2)*1.25),6)</f>
        <v>3.1875</v>
      </c>
      <c r="DC140">
        <f>ROUND((ROUND(AT140*AG140,2)*1.25),6)</f>
        <v>0</v>
      </c>
    </row>
    <row r="141" spans="1:107">
      <c r="A141">
        <f ca="1">ROW(Source!A52)</f>
        <v>52</v>
      </c>
      <c r="B141">
        <v>991675999</v>
      </c>
      <c r="C141">
        <v>991679097</v>
      </c>
      <c r="D141">
        <v>338039342</v>
      </c>
      <c r="E141">
        <v>1</v>
      </c>
      <c r="F141">
        <v>1</v>
      </c>
      <c r="G141">
        <v>1</v>
      </c>
      <c r="H141">
        <v>2</v>
      </c>
      <c r="I141" t="s">
        <v>524</v>
      </c>
      <c r="J141" t="s">
        <v>525</v>
      </c>
      <c r="K141" t="s">
        <v>526</v>
      </c>
      <c r="L141">
        <v>1368</v>
      </c>
      <c r="N141">
        <v>91022270</v>
      </c>
      <c r="O141" t="s">
        <v>505</v>
      </c>
      <c r="P141" t="s">
        <v>505</v>
      </c>
      <c r="Q141">
        <v>1</v>
      </c>
      <c r="W141">
        <v>0</v>
      </c>
      <c r="X141">
        <v>1230759911</v>
      </c>
      <c r="Y141">
        <v>0.5</v>
      </c>
      <c r="AA141">
        <v>0</v>
      </c>
      <c r="AB141">
        <v>87.17</v>
      </c>
      <c r="AC141">
        <v>11.6</v>
      </c>
      <c r="AD141">
        <v>0</v>
      </c>
      <c r="AE141">
        <v>0</v>
      </c>
      <c r="AF141">
        <v>87.17</v>
      </c>
      <c r="AG141">
        <v>11.6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0.4</v>
      </c>
      <c r="AU141" t="s">
        <v>97</v>
      </c>
      <c r="AV141">
        <v>0</v>
      </c>
      <c r="AW141">
        <v>2</v>
      </c>
      <c r="AX141">
        <v>991679100</v>
      </c>
      <c r="AY141">
        <v>1</v>
      </c>
      <c r="AZ141">
        <v>0</v>
      </c>
      <c r="BA141">
        <v>149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 ca="1">Y141*Source!I52</f>
        <v>4.7099999999999998E-3</v>
      </c>
      <c r="CY141">
        <f>AB141</f>
        <v>87.17</v>
      </c>
      <c r="CZ141">
        <f>AF141</f>
        <v>87.17</v>
      </c>
      <c r="DA141">
        <f>AJ141</f>
        <v>1</v>
      </c>
      <c r="DB141">
        <f>ROUND((ROUND(AT141*CZ141,2)*1.25),6)</f>
        <v>43.587499999999999</v>
      </c>
      <c r="DC141">
        <f>ROUND((ROUND(AT141*AG141,2)*1.25),6)</f>
        <v>5.8</v>
      </c>
    </row>
    <row r="142" spans="1:107">
      <c r="A142">
        <f ca="1">ROW(Source!A52)</f>
        <v>52</v>
      </c>
      <c r="B142">
        <v>991675999</v>
      </c>
      <c r="C142">
        <v>991679097</v>
      </c>
      <c r="D142">
        <v>337978005</v>
      </c>
      <c r="E142">
        <v>1</v>
      </c>
      <c r="F142">
        <v>1</v>
      </c>
      <c r="G142">
        <v>1</v>
      </c>
      <c r="H142">
        <v>3</v>
      </c>
      <c r="I142" t="s">
        <v>563</v>
      </c>
      <c r="J142" t="s">
        <v>564</v>
      </c>
      <c r="K142" t="s">
        <v>565</v>
      </c>
      <c r="L142">
        <v>1348</v>
      </c>
      <c r="N142">
        <v>39568864</v>
      </c>
      <c r="O142" t="s">
        <v>530</v>
      </c>
      <c r="P142" t="s">
        <v>530</v>
      </c>
      <c r="Q142">
        <v>1000</v>
      </c>
      <c r="W142">
        <v>0</v>
      </c>
      <c r="X142">
        <v>-1627912112</v>
      </c>
      <c r="Y142">
        <v>1.09E-2</v>
      </c>
      <c r="AA142">
        <v>7589.99</v>
      </c>
      <c r="AB142">
        <v>0</v>
      </c>
      <c r="AC142">
        <v>0</v>
      </c>
      <c r="AD142">
        <v>0</v>
      </c>
      <c r="AE142">
        <v>7589.99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1.09E-2</v>
      </c>
      <c r="AV142">
        <v>0</v>
      </c>
      <c r="AW142">
        <v>2</v>
      </c>
      <c r="AX142">
        <v>991679101</v>
      </c>
      <c r="AY142">
        <v>1</v>
      </c>
      <c r="AZ142">
        <v>0</v>
      </c>
      <c r="BA142">
        <v>150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 ca="1">Y142*Source!I52</f>
        <v>1.02678E-4</v>
      </c>
      <c r="CY142">
        <f t="shared" ref="CY142:CY147" si="34">AA142</f>
        <v>7589.99</v>
      </c>
      <c r="CZ142">
        <f t="shared" ref="CZ142:CZ147" si="35">AE142</f>
        <v>7589.99</v>
      </c>
      <c r="DA142">
        <f t="shared" ref="DA142:DA147" si="36">AI142</f>
        <v>1</v>
      </c>
      <c r="DB142">
        <f t="shared" ref="DB142:DB147" si="37">ROUND(ROUND(AT142*CZ142,2),6)</f>
        <v>82.73</v>
      </c>
      <c r="DC142">
        <f t="shared" ref="DC142:DC147" si="38">ROUND(ROUND(AT142*AG142,2),6)</f>
        <v>0</v>
      </c>
    </row>
    <row r="143" spans="1:107">
      <c r="A143">
        <f ca="1">ROW(Source!A52)</f>
        <v>52</v>
      </c>
      <c r="B143">
        <v>991675999</v>
      </c>
      <c r="C143">
        <v>991679097</v>
      </c>
      <c r="D143">
        <v>337978040</v>
      </c>
      <c r="E143">
        <v>1</v>
      </c>
      <c r="F143">
        <v>1</v>
      </c>
      <c r="G143">
        <v>1</v>
      </c>
      <c r="H143">
        <v>3</v>
      </c>
      <c r="I143" t="s">
        <v>566</v>
      </c>
      <c r="J143" t="s">
        <v>567</v>
      </c>
      <c r="K143" t="s">
        <v>568</v>
      </c>
      <c r="L143">
        <v>1348</v>
      </c>
      <c r="N143">
        <v>39568864</v>
      </c>
      <c r="O143" t="s">
        <v>530</v>
      </c>
      <c r="P143" t="s">
        <v>530</v>
      </c>
      <c r="Q143">
        <v>1000</v>
      </c>
      <c r="W143">
        <v>0</v>
      </c>
      <c r="X143">
        <v>86697338</v>
      </c>
      <c r="Y143">
        <v>1.1000000000000001E-3</v>
      </c>
      <c r="AA143">
        <v>14690</v>
      </c>
      <c r="AB143">
        <v>0</v>
      </c>
      <c r="AC143">
        <v>0</v>
      </c>
      <c r="AD143">
        <v>0</v>
      </c>
      <c r="AE143">
        <v>14690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1.1000000000000001E-3</v>
      </c>
      <c r="AV143">
        <v>0</v>
      </c>
      <c r="AW143">
        <v>2</v>
      </c>
      <c r="AX143">
        <v>991679102</v>
      </c>
      <c r="AY143">
        <v>1</v>
      </c>
      <c r="AZ143">
        <v>0</v>
      </c>
      <c r="BA143">
        <v>151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 ca="1">Y143*Source!I52</f>
        <v>1.0362E-5</v>
      </c>
      <c r="CY143">
        <f t="shared" si="34"/>
        <v>14690</v>
      </c>
      <c r="CZ143">
        <f t="shared" si="35"/>
        <v>14690</v>
      </c>
      <c r="DA143">
        <f t="shared" si="36"/>
        <v>1</v>
      </c>
      <c r="DB143">
        <f t="shared" si="37"/>
        <v>16.16</v>
      </c>
      <c r="DC143">
        <f t="shared" si="38"/>
        <v>0</v>
      </c>
    </row>
    <row r="144" spans="1:107">
      <c r="A144">
        <f ca="1">ROW(Source!A52)</f>
        <v>52</v>
      </c>
      <c r="B144">
        <v>991675999</v>
      </c>
      <c r="C144">
        <v>991679097</v>
      </c>
      <c r="D144">
        <v>337978041</v>
      </c>
      <c r="E144">
        <v>1</v>
      </c>
      <c r="F144">
        <v>1</v>
      </c>
      <c r="G144">
        <v>1</v>
      </c>
      <c r="H144">
        <v>3</v>
      </c>
      <c r="I144" t="s">
        <v>569</v>
      </c>
      <c r="J144" t="s">
        <v>570</v>
      </c>
      <c r="K144" t="s">
        <v>571</v>
      </c>
      <c r="L144">
        <v>1348</v>
      </c>
      <c r="N144">
        <v>39568864</v>
      </c>
      <c r="O144" t="s">
        <v>530</v>
      </c>
      <c r="P144" t="s">
        <v>530</v>
      </c>
      <c r="Q144">
        <v>1000</v>
      </c>
      <c r="W144">
        <v>0</v>
      </c>
      <c r="X144">
        <v>860388904</v>
      </c>
      <c r="Y144">
        <v>4.0000000000000001E-3</v>
      </c>
      <c r="AA144">
        <v>14690</v>
      </c>
      <c r="AB144">
        <v>0</v>
      </c>
      <c r="AC144">
        <v>0</v>
      </c>
      <c r="AD144">
        <v>0</v>
      </c>
      <c r="AE144">
        <v>14690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4.0000000000000001E-3</v>
      </c>
      <c r="AV144">
        <v>0</v>
      </c>
      <c r="AW144">
        <v>2</v>
      </c>
      <c r="AX144">
        <v>991679103</v>
      </c>
      <c r="AY144">
        <v>1</v>
      </c>
      <c r="AZ144">
        <v>0</v>
      </c>
      <c r="BA144">
        <v>152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 ca="1">Y144*Source!I52</f>
        <v>3.7679999999999998E-5</v>
      </c>
      <c r="CY144">
        <f t="shared" si="34"/>
        <v>14690</v>
      </c>
      <c r="CZ144">
        <f t="shared" si="35"/>
        <v>14690</v>
      </c>
      <c r="DA144">
        <f t="shared" si="36"/>
        <v>1</v>
      </c>
      <c r="DB144">
        <f t="shared" si="37"/>
        <v>58.76</v>
      </c>
      <c r="DC144">
        <f t="shared" si="38"/>
        <v>0</v>
      </c>
    </row>
    <row r="145" spans="1:107">
      <c r="A145">
        <f ca="1">ROW(Source!A52)</f>
        <v>52</v>
      </c>
      <c r="B145">
        <v>991675999</v>
      </c>
      <c r="C145">
        <v>991679097</v>
      </c>
      <c r="D145">
        <v>337978706</v>
      </c>
      <c r="E145">
        <v>1</v>
      </c>
      <c r="F145">
        <v>1</v>
      </c>
      <c r="G145">
        <v>1</v>
      </c>
      <c r="H145">
        <v>3</v>
      </c>
      <c r="I145" t="s">
        <v>572</v>
      </c>
      <c r="J145" t="s">
        <v>573</v>
      </c>
      <c r="K145" t="s">
        <v>574</v>
      </c>
      <c r="L145">
        <v>1348</v>
      </c>
      <c r="N145">
        <v>39568864</v>
      </c>
      <c r="O145" t="s">
        <v>530</v>
      </c>
      <c r="P145" t="s">
        <v>530</v>
      </c>
      <c r="Q145">
        <v>1000</v>
      </c>
      <c r="W145">
        <v>0</v>
      </c>
      <c r="X145">
        <v>-784724165</v>
      </c>
      <c r="Y145">
        <v>4.0000000000000003E-5</v>
      </c>
      <c r="AA145">
        <v>33180.01</v>
      </c>
      <c r="AB145">
        <v>0</v>
      </c>
      <c r="AC145">
        <v>0</v>
      </c>
      <c r="AD145">
        <v>0</v>
      </c>
      <c r="AE145">
        <v>33180.01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4.0000000000000003E-5</v>
      </c>
      <c r="AV145">
        <v>0</v>
      </c>
      <c r="AW145">
        <v>2</v>
      </c>
      <c r="AX145">
        <v>991679104</v>
      </c>
      <c r="AY145">
        <v>1</v>
      </c>
      <c r="AZ145">
        <v>0</v>
      </c>
      <c r="BA145">
        <v>153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 ca="1">Y145*Source!I52</f>
        <v>3.7680000000000004E-7</v>
      </c>
      <c r="CY145">
        <f t="shared" si="34"/>
        <v>33180.01</v>
      </c>
      <c r="CZ145">
        <f t="shared" si="35"/>
        <v>33180.01</v>
      </c>
      <c r="DA145">
        <f t="shared" si="36"/>
        <v>1</v>
      </c>
      <c r="DB145">
        <f t="shared" si="37"/>
        <v>1.33</v>
      </c>
      <c r="DC145">
        <f t="shared" si="38"/>
        <v>0</v>
      </c>
    </row>
    <row r="146" spans="1:107">
      <c r="A146">
        <f ca="1">ROW(Source!A52)</f>
        <v>52</v>
      </c>
      <c r="B146">
        <v>991675999</v>
      </c>
      <c r="C146">
        <v>991679097</v>
      </c>
      <c r="D146">
        <v>337977585</v>
      </c>
      <c r="E146">
        <v>1</v>
      </c>
      <c r="F146">
        <v>1</v>
      </c>
      <c r="G146">
        <v>1</v>
      </c>
      <c r="H146">
        <v>3</v>
      </c>
      <c r="I146" t="s">
        <v>575</v>
      </c>
      <c r="J146" t="s">
        <v>576</v>
      </c>
      <c r="K146" t="s">
        <v>577</v>
      </c>
      <c r="L146">
        <v>1348</v>
      </c>
      <c r="N146">
        <v>39568864</v>
      </c>
      <c r="O146" t="s">
        <v>530</v>
      </c>
      <c r="P146" t="s">
        <v>530</v>
      </c>
      <c r="Q146">
        <v>1000</v>
      </c>
      <c r="W146">
        <v>0</v>
      </c>
      <c r="X146">
        <v>-2021150440</v>
      </c>
      <c r="Y146">
        <v>3.9E-2</v>
      </c>
      <c r="AA146">
        <v>11000.01</v>
      </c>
      <c r="AB146">
        <v>0</v>
      </c>
      <c r="AC146">
        <v>0</v>
      </c>
      <c r="AD146">
        <v>0</v>
      </c>
      <c r="AE146">
        <v>11000.01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3.9E-2</v>
      </c>
      <c r="AV146">
        <v>0</v>
      </c>
      <c r="AW146">
        <v>2</v>
      </c>
      <c r="AX146">
        <v>991679105</v>
      </c>
      <c r="AY146">
        <v>1</v>
      </c>
      <c r="AZ146">
        <v>0</v>
      </c>
      <c r="BA146">
        <v>154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 ca="1">Y146*Source!I52</f>
        <v>3.6738E-4</v>
      </c>
      <c r="CY146">
        <f t="shared" si="34"/>
        <v>11000.01</v>
      </c>
      <c r="CZ146">
        <f t="shared" si="35"/>
        <v>11000.01</v>
      </c>
      <c r="DA146">
        <f t="shared" si="36"/>
        <v>1</v>
      </c>
      <c r="DB146">
        <f t="shared" si="37"/>
        <v>429</v>
      </c>
      <c r="DC146">
        <f t="shared" si="38"/>
        <v>0</v>
      </c>
    </row>
    <row r="147" spans="1:107">
      <c r="A147">
        <f ca="1">ROW(Source!A52)</f>
        <v>52</v>
      </c>
      <c r="B147">
        <v>991675999</v>
      </c>
      <c r="C147">
        <v>991679097</v>
      </c>
      <c r="D147">
        <v>337983749</v>
      </c>
      <c r="E147">
        <v>1</v>
      </c>
      <c r="F147">
        <v>1</v>
      </c>
      <c r="G147">
        <v>1</v>
      </c>
      <c r="H147">
        <v>3</v>
      </c>
      <c r="I147" t="s">
        <v>578</v>
      </c>
      <c r="J147" t="s">
        <v>579</v>
      </c>
      <c r="K147" t="s">
        <v>580</v>
      </c>
      <c r="L147">
        <v>1339</v>
      </c>
      <c r="N147">
        <v>1007</v>
      </c>
      <c r="O147" t="s">
        <v>512</v>
      </c>
      <c r="P147" t="s">
        <v>512</v>
      </c>
      <c r="Q147">
        <v>1</v>
      </c>
      <c r="W147">
        <v>0</v>
      </c>
      <c r="X147">
        <v>1984273544</v>
      </c>
      <c r="Y147">
        <v>1.032</v>
      </c>
      <c r="AA147">
        <v>1275.2</v>
      </c>
      <c r="AB147">
        <v>0</v>
      </c>
      <c r="AC147">
        <v>0</v>
      </c>
      <c r="AD147">
        <v>0</v>
      </c>
      <c r="AE147">
        <v>1275.2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1.032</v>
      </c>
      <c r="AV147">
        <v>0</v>
      </c>
      <c r="AW147">
        <v>2</v>
      </c>
      <c r="AX147">
        <v>991679106</v>
      </c>
      <c r="AY147">
        <v>1</v>
      </c>
      <c r="AZ147">
        <v>0</v>
      </c>
      <c r="BA147">
        <v>155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 ca="1">Y147*Source!I52</f>
        <v>9.7214399999999996E-3</v>
      </c>
      <c r="CY147">
        <f t="shared" si="34"/>
        <v>1275.2</v>
      </c>
      <c r="CZ147">
        <f t="shared" si="35"/>
        <v>1275.2</v>
      </c>
      <c r="DA147">
        <f t="shared" si="36"/>
        <v>1</v>
      </c>
      <c r="DB147">
        <f t="shared" si="37"/>
        <v>1316.01</v>
      </c>
      <c r="DC147">
        <f t="shared" si="38"/>
        <v>0</v>
      </c>
    </row>
    <row r="148" spans="1:107">
      <c r="A148">
        <f ca="1">ROW(Source!A53)</f>
        <v>53</v>
      </c>
      <c r="B148">
        <v>991676013</v>
      </c>
      <c r="C148">
        <v>991679097</v>
      </c>
      <c r="D148">
        <v>37778912</v>
      </c>
      <c r="E148">
        <v>1</v>
      </c>
      <c r="F148">
        <v>1</v>
      </c>
      <c r="G148">
        <v>1</v>
      </c>
      <c r="H148">
        <v>1</v>
      </c>
      <c r="I148" t="s">
        <v>516</v>
      </c>
      <c r="K148" t="s">
        <v>517</v>
      </c>
      <c r="L148">
        <v>1369</v>
      </c>
      <c r="N148">
        <v>1013</v>
      </c>
      <c r="O148" t="s">
        <v>499</v>
      </c>
      <c r="P148" t="s">
        <v>499</v>
      </c>
      <c r="Q148">
        <v>1</v>
      </c>
      <c r="W148">
        <v>0</v>
      </c>
      <c r="X148">
        <v>355262106</v>
      </c>
      <c r="Y148">
        <v>21.62</v>
      </c>
      <c r="AA148">
        <v>0</v>
      </c>
      <c r="AB148">
        <v>0</v>
      </c>
      <c r="AC148">
        <v>0</v>
      </c>
      <c r="AD148">
        <v>9.18</v>
      </c>
      <c r="AE148">
        <v>0</v>
      </c>
      <c r="AF148">
        <v>0</v>
      </c>
      <c r="AG148">
        <v>0</v>
      </c>
      <c r="AH148">
        <v>9.18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18.8</v>
      </c>
      <c r="AU148" t="s">
        <v>98</v>
      </c>
      <c r="AV148">
        <v>1</v>
      </c>
      <c r="AW148">
        <v>2</v>
      </c>
      <c r="AX148">
        <v>991679098</v>
      </c>
      <c r="AY148">
        <v>1</v>
      </c>
      <c r="AZ148">
        <v>0</v>
      </c>
      <c r="BA148">
        <v>156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 ca="1">Y148*Source!I53</f>
        <v>0.20366039999999999</v>
      </c>
      <c r="CY148">
        <f>AD148</f>
        <v>9.18</v>
      </c>
      <c r="CZ148">
        <f>AH148</f>
        <v>9.18</v>
      </c>
      <c r="DA148">
        <f>AL148</f>
        <v>1</v>
      </c>
      <c r="DB148">
        <f>ROUND((ROUND(AT148*CZ148,2)*1.15),6)</f>
        <v>198.46700000000001</v>
      </c>
      <c r="DC148">
        <f>ROUND((ROUND(AT148*AG148,2)*1.15),6)</f>
        <v>0</v>
      </c>
    </row>
    <row r="149" spans="1:107">
      <c r="A149">
        <f ca="1">ROW(Source!A53)</f>
        <v>53</v>
      </c>
      <c r="B149">
        <v>991676013</v>
      </c>
      <c r="C149">
        <v>991679097</v>
      </c>
      <c r="D149">
        <v>338039037</v>
      </c>
      <c r="E149">
        <v>1</v>
      </c>
      <c r="F149">
        <v>1</v>
      </c>
      <c r="G149">
        <v>1</v>
      </c>
      <c r="H149">
        <v>2</v>
      </c>
      <c r="I149" t="s">
        <v>560</v>
      </c>
      <c r="J149" t="s">
        <v>561</v>
      </c>
      <c r="K149" t="s">
        <v>562</v>
      </c>
      <c r="L149">
        <v>1368</v>
      </c>
      <c r="N149">
        <v>91022270</v>
      </c>
      <c r="O149" t="s">
        <v>505</v>
      </c>
      <c r="P149" t="s">
        <v>505</v>
      </c>
      <c r="Q149">
        <v>1</v>
      </c>
      <c r="W149">
        <v>0</v>
      </c>
      <c r="X149">
        <v>-1529038606</v>
      </c>
      <c r="Y149">
        <v>1.4750000000000001</v>
      </c>
      <c r="AA149">
        <v>0</v>
      </c>
      <c r="AB149">
        <v>10.76</v>
      </c>
      <c r="AC149">
        <v>0</v>
      </c>
      <c r="AD149">
        <v>0</v>
      </c>
      <c r="AE149">
        <v>0</v>
      </c>
      <c r="AF149">
        <v>2.16</v>
      </c>
      <c r="AG149">
        <v>0</v>
      </c>
      <c r="AH149">
        <v>0</v>
      </c>
      <c r="AI149">
        <v>1</v>
      </c>
      <c r="AJ149">
        <v>4.9800000000000004</v>
      </c>
      <c r="AK149">
        <v>33.6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1.18</v>
      </c>
      <c r="AU149" t="s">
        <v>97</v>
      </c>
      <c r="AV149">
        <v>0</v>
      </c>
      <c r="AW149">
        <v>2</v>
      </c>
      <c r="AX149">
        <v>991679099</v>
      </c>
      <c r="AY149">
        <v>1</v>
      </c>
      <c r="AZ149">
        <v>0</v>
      </c>
      <c r="BA149">
        <v>157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 ca="1">Y149*Source!I53</f>
        <v>1.3894500000000001E-2</v>
      </c>
      <c r="CY149">
        <f>AB149</f>
        <v>10.76</v>
      </c>
      <c r="CZ149">
        <f>AF149</f>
        <v>2.16</v>
      </c>
      <c r="DA149">
        <f>AJ149</f>
        <v>4.9800000000000004</v>
      </c>
      <c r="DB149">
        <f>ROUND((ROUND(AT149*CZ149,2)*1.25),6)</f>
        <v>3.1875</v>
      </c>
      <c r="DC149">
        <f>ROUND((ROUND(AT149*AG149,2)*1.25),6)</f>
        <v>0</v>
      </c>
    </row>
    <row r="150" spans="1:107">
      <c r="A150">
        <f ca="1">ROW(Source!A53)</f>
        <v>53</v>
      </c>
      <c r="B150">
        <v>991676013</v>
      </c>
      <c r="C150">
        <v>991679097</v>
      </c>
      <c r="D150">
        <v>338039342</v>
      </c>
      <c r="E150">
        <v>1</v>
      </c>
      <c r="F150">
        <v>1</v>
      </c>
      <c r="G150">
        <v>1</v>
      </c>
      <c r="H150">
        <v>2</v>
      </c>
      <c r="I150" t="s">
        <v>524</v>
      </c>
      <c r="J150" t="s">
        <v>525</v>
      </c>
      <c r="K150" t="s">
        <v>526</v>
      </c>
      <c r="L150">
        <v>1368</v>
      </c>
      <c r="N150">
        <v>91022270</v>
      </c>
      <c r="O150" t="s">
        <v>505</v>
      </c>
      <c r="P150" t="s">
        <v>505</v>
      </c>
      <c r="Q150">
        <v>1</v>
      </c>
      <c r="W150">
        <v>0</v>
      </c>
      <c r="X150">
        <v>1230759911</v>
      </c>
      <c r="Y150">
        <v>0.5</v>
      </c>
      <c r="AA150">
        <v>0</v>
      </c>
      <c r="AB150">
        <v>932.72</v>
      </c>
      <c r="AC150">
        <v>389.76</v>
      </c>
      <c r="AD150">
        <v>0</v>
      </c>
      <c r="AE150">
        <v>0</v>
      </c>
      <c r="AF150">
        <v>87.17</v>
      </c>
      <c r="AG150">
        <v>11.6</v>
      </c>
      <c r="AH150">
        <v>0</v>
      </c>
      <c r="AI150">
        <v>1</v>
      </c>
      <c r="AJ150">
        <v>10.7</v>
      </c>
      <c r="AK150">
        <v>33.6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0.4</v>
      </c>
      <c r="AU150" t="s">
        <v>97</v>
      </c>
      <c r="AV150">
        <v>0</v>
      </c>
      <c r="AW150">
        <v>2</v>
      </c>
      <c r="AX150">
        <v>991679100</v>
      </c>
      <c r="AY150">
        <v>1</v>
      </c>
      <c r="AZ150">
        <v>0</v>
      </c>
      <c r="BA150">
        <v>158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 ca="1">Y150*Source!I53</f>
        <v>4.7099999999999998E-3</v>
      </c>
      <c r="CY150">
        <f>AB150</f>
        <v>932.72</v>
      </c>
      <c r="CZ150">
        <f>AF150</f>
        <v>87.17</v>
      </c>
      <c r="DA150">
        <f>AJ150</f>
        <v>10.7</v>
      </c>
      <c r="DB150">
        <f>ROUND((ROUND(AT150*CZ150,2)*1.25),6)</f>
        <v>43.587499999999999</v>
      </c>
      <c r="DC150">
        <f>ROUND((ROUND(AT150*AG150,2)*1.25),6)</f>
        <v>5.8</v>
      </c>
    </row>
    <row r="151" spans="1:107">
      <c r="A151">
        <f ca="1">ROW(Source!A53)</f>
        <v>53</v>
      </c>
      <c r="B151">
        <v>991676013</v>
      </c>
      <c r="C151">
        <v>991679097</v>
      </c>
      <c r="D151">
        <v>337978005</v>
      </c>
      <c r="E151">
        <v>1</v>
      </c>
      <c r="F151">
        <v>1</v>
      </c>
      <c r="G151">
        <v>1</v>
      </c>
      <c r="H151">
        <v>3</v>
      </c>
      <c r="I151" t="s">
        <v>563</v>
      </c>
      <c r="J151" t="s">
        <v>564</v>
      </c>
      <c r="K151" t="s">
        <v>565</v>
      </c>
      <c r="L151">
        <v>1348</v>
      </c>
      <c r="N151">
        <v>39568864</v>
      </c>
      <c r="O151" t="s">
        <v>530</v>
      </c>
      <c r="P151" t="s">
        <v>530</v>
      </c>
      <c r="Q151">
        <v>1000</v>
      </c>
      <c r="W151">
        <v>0</v>
      </c>
      <c r="X151">
        <v>-1627912112</v>
      </c>
      <c r="Y151">
        <v>1.09E-2</v>
      </c>
      <c r="AA151">
        <v>78556.399999999994</v>
      </c>
      <c r="AB151">
        <v>0</v>
      </c>
      <c r="AC151">
        <v>0</v>
      </c>
      <c r="AD151">
        <v>0</v>
      </c>
      <c r="AE151">
        <v>7589.99</v>
      </c>
      <c r="AF151">
        <v>0</v>
      </c>
      <c r="AG151">
        <v>0</v>
      </c>
      <c r="AH151">
        <v>0</v>
      </c>
      <c r="AI151">
        <v>10.35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1.09E-2</v>
      </c>
      <c r="AV151">
        <v>0</v>
      </c>
      <c r="AW151">
        <v>2</v>
      </c>
      <c r="AX151">
        <v>991679101</v>
      </c>
      <c r="AY151">
        <v>1</v>
      </c>
      <c r="AZ151">
        <v>0</v>
      </c>
      <c r="BA151">
        <v>159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 ca="1">Y151*Source!I53</f>
        <v>1.02678E-4</v>
      </c>
      <c r="CY151">
        <f t="shared" ref="CY151:CY156" si="39">AA151</f>
        <v>78556.399999999994</v>
      </c>
      <c r="CZ151">
        <f t="shared" ref="CZ151:CZ156" si="40">AE151</f>
        <v>7589.99</v>
      </c>
      <c r="DA151">
        <f t="shared" ref="DA151:DA156" si="41">AI151</f>
        <v>10.35</v>
      </c>
      <c r="DB151">
        <f t="shared" ref="DB151:DB156" si="42">ROUND(ROUND(AT151*CZ151,2),6)</f>
        <v>82.73</v>
      </c>
      <c r="DC151">
        <f t="shared" ref="DC151:DC156" si="43">ROUND(ROUND(AT151*AG151,2),6)</f>
        <v>0</v>
      </c>
    </row>
    <row r="152" spans="1:107">
      <c r="A152">
        <f ca="1">ROW(Source!A53)</f>
        <v>53</v>
      </c>
      <c r="B152">
        <v>991676013</v>
      </c>
      <c r="C152">
        <v>991679097</v>
      </c>
      <c r="D152">
        <v>337978040</v>
      </c>
      <c r="E152">
        <v>1</v>
      </c>
      <c r="F152">
        <v>1</v>
      </c>
      <c r="G152">
        <v>1</v>
      </c>
      <c r="H152">
        <v>3</v>
      </c>
      <c r="I152" t="s">
        <v>566</v>
      </c>
      <c r="J152" t="s">
        <v>567</v>
      </c>
      <c r="K152" t="s">
        <v>568</v>
      </c>
      <c r="L152">
        <v>1348</v>
      </c>
      <c r="N152">
        <v>39568864</v>
      </c>
      <c r="O152" t="s">
        <v>530</v>
      </c>
      <c r="P152" t="s">
        <v>530</v>
      </c>
      <c r="Q152">
        <v>1000</v>
      </c>
      <c r="W152">
        <v>0</v>
      </c>
      <c r="X152">
        <v>86697338</v>
      </c>
      <c r="Y152">
        <v>1.1000000000000001E-3</v>
      </c>
      <c r="AA152">
        <v>78591.5</v>
      </c>
      <c r="AB152">
        <v>0</v>
      </c>
      <c r="AC152">
        <v>0</v>
      </c>
      <c r="AD152">
        <v>0</v>
      </c>
      <c r="AE152">
        <v>14690</v>
      </c>
      <c r="AF152">
        <v>0</v>
      </c>
      <c r="AG152">
        <v>0</v>
      </c>
      <c r="AH152">
        <v>0</v>
      </c>
      <c r="AI152">
        <v>5.35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1.1000000000000001E-3</v>
      </c>
      <c r="AV152">
        <v>0</v>
      </c>
      <c r="AW152">
        <v>2</v>
      </c>
      <c r="AX152">
        <v>991679102</v>
      </c>
      <c r="AY152">
        <v>1</v>
      </c>
      <c r="AZ152">
        <v>0</v>
      </c>
      <c r="BA152">
        <v>160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 ca="1">Y152*Source!I53</f>
        <v>1.0362E-5</v>
      </c>
      <c r="CY152">
        <f t="shared" si="39"/>
        <v>78591.5</v>
      </c>
      <c r="CZ152">
        <f t="shared" si="40"/>
        <v>14690</v>
      </c>
      <c r="DA152">
        <f t="shared" si="41"/>
        <v>5.35</v>
      </c>
      <c r="DB152">
        <f t="shared" si="42"/>
        <v>16.16</v>
      </c>
      <c r="DC152">
        <f t="shared" si="43"/>
        <v>0</v>
      </c>
    </row>
    <row r="153" spans="1:107">
      <c r="A153">
        <f ca="1">ROW(Source!A53)</f>
        <v>53</v>
      </c>
      <c r="B153">
        <v>991676013</v>
      </c>
      <c r="C153">
        <v>991679097</v>
      </c>
      <c r="D153">
        <v>337978041</v>
      </c>
      <c r="E153">
        <v>1</v>
      </c>
      <c r="F153">
        <v>1</v>
      </c>
      <c r="G153">
        <v>1</v>
      </c>
      <c r="H153">
        <v>3</v>
      </c>
      <c r="I153" t="s">
        <v>569</v>
      </c>
      <c r="J153" t="s">
        <v>570</v>
      </c>
      <c r="K153" t="s">
        <v>571</v>
      </c>
      <c r="L153">
        <v>1348</v>
      </c>
      <c r="N153">
        <v>39568864</v>
      </c>
      <c r="O153" t="s">
        <v>530</v>
      </c>
      <c r="P153" t="s">
        <v>530</v>
      </c>
      <c r="Q153">
        <v>1000</v>
      </c>
      <c r="W153">
        <v>0</v>
      </c>
      <c r="X153">
        <v>860388904</v>
      </c>
      <c r="Y153">
        <v>4.0000000000000001E-3</v>
      </c>
      <c r="AA153">
        <v>74331.399999999994</v>
      </c>
      <c r="AB153">
        <v>0</v>
      </c>
      <c r="AC153">
        <v>0</v>
      </c>
      <c r="AD153">
        <v>0</v>
      </c>
      <c r="AE153">
        <v>14690</v>
      </c>
      <c r="AF153">
        <v>0</v>
      </c>
      <c r="AG153">
        <v>0</v>
      </c>
      <c r="AH153">
        <v>0</v>
      </c>
      <c r="AI153">
        <v>5.0599999999999996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4.0000000000000001E-3</v>
      </c>
      <c r="AV153">
        <v>0</v>
      </c>
      <c r="AW153">
        <v>2</v>
      </c>
      <c r="AX153">
        <v>991679103</v>
      </c>
      <c r="AY153">
        <v>1</v>
      </c>
      <c r="AZ153">
        <v>0</v>
      </c>
      <c r="BA153">
        <v>161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 ca="1">Y153*Source!I53</f>
        <v>3.7679999999999998E-5</v>
      </c>
      <c r="CY153">
        <f t="shared" si="39"/>
        <v>74331.399999999994</v>
      </c>
      <c r="CZ153">
        <f t="shared" si="40"/>
        <v>14690</v>
      </c>
      <c r="DA153">
        <f t="shared" si="41"/>
        <v>5.0599999999999996</v>
      </c>
      <c r="DB153">
        <f t="shared" si="42"/>
        <v>58.76</v>
      </c>
      <c r="DC153">
        <f t="shared" si="43"/>
        <v>0</v>
      </c>
    </row>
    <row r="154" spans="1:107">
      <c r="A154">
        <f ca="1">ROW(Source!A53)</f>
        <v>53</v>
      </c>
      <c r="B154">
        <v>991676013</v>
      </c>
      <c r="C154">
        <v>991679097</v>
      </c>
      <c r="D154">
        <v>337978706</v>
      </c>
      <c r="E154">
        <v>1</v>
      </c>
      <c r="F154">
        <v>1</v>
      </c>
      <c r="G154">
        <v>1</v>
      </c>
      <c r="H154">
        <v>3</v>
      </c>
      <c r="I154" t="s">
        <v>572</v>
      </c>
      <c r="J154" t="s">
        <v>573</v>
      </c>
      <c r="K154" t="s">
        <v>574</v>
      </c>
      <c r="L154">
        <v>1348</v>
      </c>
      <c r="N154">
        <v>39568864</v>
      </c>
      <c r="O154" t="s">
        <v>530</v>
      </c>
      <c r="P154" t="s">
        <v>530</v>
      </c>
      <c r="Q154">
        <v>1000</v>
      </c>
      <c r="W154">
        <v>0</v>
      </c>
      <c r="X154">
        <v>-784724165</v>
      </c>
      <c r="Y154">
        <v>4.0000000000000003E-5</v>
      </c>
      <c r="AA154">
        <v>133715.44</v>
      </c>
      <c r="AB154">
        <v>0</v>
      </c>
      <c r="AC154">
        <v>0</v>
      </c>
      <c r="AD154">
        <v>0</v>
      </c>
      <c r="AE154">
        <v>33180.01</v>
      </c>
      <c r="AF154">
        <v>0</v>
      </c>
      <c r="AG154">
        <v>0</v>
      </c>
      <c r="AH154">
        <v>0</v>
      </c>
      <c r="AI154">
        <v>4.03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4.0000000000000003E-5</v>
      </c>
      <c r="AV154">
        <v>0</v>
      </c>
      <c r="AW154">
        <v>2</v>
      </c>
      <c r="AX154">
        <v>991679104</v>
      </c>
      <c r="AY154">
        <v>1</v>
      </c>
      <c r="AZ154">
        <v>0</v>
      </c>
      <c r="BA154">
        <v>162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 ca="1">Y154*Source!I53</f>
        <v>3.7680000000000004E-7</v>
      </c>
      <c r="CY154">
        <f t="shared" si="39"/>
        <v>133715.44</v>
      </c>
      <c r="CZ154">
        <f t="shared" si="40"/>
        <v>33180.01</v>
      </c>
      <c r="DA154">
        <f t="shared" si="41"/>
        <v>4.03</v>
      </c>
      <c r="DB154">
        <f t="shared" si="42"/>
        <v>1.33</v>
      </c>
      <c r="DC154">
        <f t="shared" si="43"/>
        <v>0</v>
      </c>
    </row>
    <row r="155" spans="1:107">
      <c r="A155">
        <f ca="1">ROW(Source!A53)</f>
        <v>53</v>
      </c>
      <c r="B155">
        <v>991676013</v>
      </c>
      <c r="C155">
        <v>991679097</v>
      </c>
      <c r="D155">
        <v>337977585</v>
      </c>
      <c r="E155">
        <v>1</v>
      </c>
      <c r="F155">
        <v>1</v>
      </c>
      <c r="G155">
        <v>1</v>
      </c>
      <c r="H155">
        <v>3</v>
      </c>
      <c r="I155" t="s">
        <v>575</v>
      </c>
      <c r="J155" t="s">
        <v>576</v>
      </c>
      <c r="K155" t="s">
        <v>577</v>
      </c>
      <c r="L155">
        <v>1348</v>
      </c>
      <c r="N155">
        <v>39568864</v>
      </c>
      <c r="O155" t="s">
        <v>530</v>
      </c>
      <c r="P155" t="s">
        <v>530</v>
      </c>
      <c r="Q155">
        <v>1000</v>
      </c>
      <c r="W155">
        <v>0</v>
      </c>
      <c r="X155">
        <v>-2021150440</v>
      </c>
      <c r="Y155">
        <v>3.9E-2</v>
      </c>
      <c r="AA155">
        <v>117700.11</v>
      </c>
      <c r="AB155">
        <v>0</v>
      </c>
      <c r="AC155">
        <v>0</v>
      </c>
      <c r="AD155">
        <v>0</v>
      </c>
      <c r="AE155">
        <v>11000.01</v>
      </c>
      <c r="AF155">
        <v>0</v>
      </c>
      <c r="AG155">
        <v>0</v>
      </c>
      <c r="AH155">
        <v>0</v>
      </c>
      <c r="AI155">
        <v>10.7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3.9E-2</v>
      </c>
      <c r="AV155">
        <v>0</v>
      </c>
      <c r="AW155">
        <v>2</v>
      </c>
      <c r="AX155">
        <v>991679105</v>
      </c>
      <c r="AY155">
        <v>1</v>
      </c>
      <c r="AZ155">
        <v>0</v>
      </c>
      <c r="BA155">
        <v>163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 ca="1">Y155*Source!I53</f>
        <v>3.6738E-4</v>
      </c>
      <c r="CY155">
        <f t="shared" si="39"/>
        <v>117700.11</v>
      </c>
      <c r="CZ155">
        <f t="shared" si="40"/>
        <v>11000.01</v>
      </c>
      <c r="DA155">
        <f t="shared" si="41"/>
        <v>10.7</v>
      </c>
      <c r="DB155">
        <f t="shared" si="42"/>
        <v>429</v>
      </c>
      <c r="DC155">
        <f t="shared" si="43"/>
        <v>0</v>
      </c>
    </row>
    <row r="156" spans="1:107">
      <c r="A156">
        <f ca="1">ROW(Source!A53)</f>
        <v>53</v>
      </c>
      <c r="B156">
        <v>991676013</v>
      </c>
      <c r="C156">
        <v>991679097</v>
      </c>
      <c r="D156">
        <v>337983749</v>
      </c>
      <c r="E156">
        <v>1</v>
      </c>
      <c r="F156">
        <v>1</v>
      </c>
      <c r="G156">
        <v>1</v>
      </c>
      <c r="H156">
        <v>3</v>
      </c>
      <c r="I156" t="s">
        <v>578</v>
      </c>
      <c r="J156" t="s">
        <v>579</v>
      </c>
      <c r="K156" t="s">
        <v>580</v>
      </c>
      <c r="L156">
        <v>1339</v>
      </c>
      <c r="N156">
        <v>1007</v>
      </c>
      <c r="O156" t="s">
        <v>512</v>
      </c>
      <c r="P156" t="s">
        <v>512</v>
      </c>
      <c r="Q156">
        <v>1</v>
      </c>
      <c r="W156">
        <v>0</v>
      </c>
      <c r="X156">
        <v>1984273544</v>
      </c>
      <c r="Y156">
        <v>1.032</v>
      </c>
      <c r="AA156">
        <v>4960.53</v>
      </c>
      <c r="AB156">
        <v>0</v>
      </c>
      <c r="AC156">
        <v>0</v>
      </c>
      <c r="AD156">
        <v>0</v>
      </c>
      <c r="AE156">
        <v>1275.2</v>
      </c>
      <c r="AF156">
        <v>0</v>
      </c>
      <c r="AG156">
        <v>0</v>
      </c>
      <c r="AH156">
        <v>0</v>
      </c>
      <c r="AI156">
        <v>3.89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1.032</v>
      </c>
      <c r="AV156">
        <v>0</v>
      </c>
      <c r="AW156">
        <v>2</v>
      </c>
      <c r="AX156">
        <v>991679106</v>
      </c>
      <c r="AY156">
        <v>1</v>
      </c>
      <c r="AZ156">
        <v>0</v>
      </c>
      <c r="BA156">
        <v>164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 ca="1">Y156*Source!I53</f>
        <v>9.7214399999999996E-3</v>
      </c>
      <c r="CY156">
        <f t="shared" si="39"/>
        <v>4960.53</v>
      </c>
      <c r="CZ156">
        <f t="shared" si="40"/>
        <v>1275.2</v>
      </c>
      <c r="DA156">
        <f t="shared" si="41"/>
        <v>3.89</v>
      </c>
      <c r="DB156">
        <f t="shared" si="42"/>
        <v>1316.01</v>
      </c>
      <c r="DC156">
        <f t="shared" si="43"/>
        <v>0</v>
      </c>
    </row>
    <row r="157" spans="1:107">
      <c r="A157">
        <f ca="1">ROW(Source!A54)</f>
        <v>54</v>
      </c>
      <c r="B157">
        <v>991675999</v>
      </c>
      <c r="C157">
        <v>991743555</v>
      </c>
      <c r="D157">
        <v>37808577</v>
      </c>
      <c r="E157">
        <v>1</v>
      </c>
      <c r="F157">
        <v>1</v>
      </c>
      <c r="G157">
        <v>1</v>
      </c>
      <c r="H157">
        <v>1</v>
      </c>
      <c r="I157" t="s">
        <v>544</v>
      </c>
      <c r="K157" t="s">
        <v>545</v>
      </c>
      <c r="L157">
        <v>1369</v>
      </c>
      <c r="N157">
        <v>1013</v>
      </c>
      <c r="O157" t="s">
        <v>499</v>
      </c>
      <c r="P157" t="s">
        <v>499</v>
      </c>
      <c r="Q157">
        <v>1</v>
      </c>
      <c r="W157">
        <v>0</v>
      </c>
      <c r="X157">
        <v>717490484</v>
      </c>
      <c r="Y157">
        <v>5.7614999999999998</v>
      </c>
      <c r="AA157">
        <v>0</v>
      </c>
      <c r="AB157">
        <v>0</v>
      </c>
      <c r="AC157">
        <v>0</v>
      </c>
      <c r="AD157">
        <v>11.64</v>
      </c>
      <c r="AE157">
        <v>0</v>
      </c>
      <c r="AF157">
        <v>0</v>
      </c>
      <c r="AG157">
        <v>0</v>
      </c>
      <c r="AH157">
        <v>11.64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5.01</v>
      </c>
      <c r="AU157" t="s">
        <v>98</v>
      </c>
      <c r="AV157">
        <v>1</v>
      </c>
      <c r="AW157">
        <v>2</v>
      </c>
      <c r="AX157">
        <v>991743556</v>
      </c>
      <c r="AY157">
        <v>1</v>
      </c>
      <c r="AZ157">
        <v>0</v>
      </c>
      <c r="BA157">
        <v>165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 ca="1">Y157*Source!I54</f>
        <v>0.28807500000000003</v>
      </c>
      <c r="CY157">
        <f>AD157</f>
        <v>11.64</v>
      </c>
      <c r="CZ157">
        <f>AH157</f>
        <v>11.64</v>
      </c>
      <c r="DA157">
        <f>AL157</f>
        <v>1</v>
      </c>
      <c r="DB157">
        <f>ROUND((ROUND(AT157*CZ157,2)*1.15),6)</f>
        <v>67.067999999999998</v>
      </c>
      <c r="DC157">
        <f>ROUND((ROUND(AT157*AG157,2)*1.15),6)</f>
        <v>0</v>
      </c>
    </row>
    <row r="158" spans="1:107">
      <c r="A158">
        <f ca="1">ROW(Source!A54)</f>
        <v>54</v>
      </c>
      <c r="B158">
        <v>991675999</v>
      </c>
      <c r="C158">
        <v>991743555</v>
      </c>
      <c r="D158">
        <v>338037132</v>
      </c>
      <c r="E158">
        <v>1</v>
      </c>
      <c r="F158">
        <v>1</v>
      </c>
      <c r="G158">
        <v>1</v>
      </c>
      <c r="H158">
        <v>2</v>
      </c>
      <c r="I158" t="s">
        <v>546</v>
      </c>
      <c r="J158" t="s">
        <v>547</v>
      </c>
      <c r="K158" t="s">
        <v>548</v>
      </c>
      <c r="L158">
        <v>1368</v>
      </c>
      <c r="N158">
        <v>91022270</v>
      </c>
      <c r="O158" t="s">
        <v>505</v>
      </c>
      <c r="P158" t="s">
        <v>505</v>
      </c>
      <c r="Q158">
        <v>1</v>
      </c>
      <c r="W158">
        <v>0</v>
      </c>
      <c r="X158">
        <v>1695838894</v>
      </c>
      <c r="Y158">
        <v>1.875</v>
      </c>
      <c r="AA158">
        <v>0</v>
      </c>
      <c r="AB158">
        <v>29.67</v>
      </c>
      <c r="AC158">
        <v>0</v>
      </c>
      <c r="AD158">
        <v>0</v>
      </c>
      <c r="AE158">
        <v>0</v>
      </c>
      <c r="AF158">
        <v>29.67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1.5</v>
      </c>
      <c r="AU158" t="s">
        <v>97</v>
      </c>
      <c r="AV158">
        <v>0</v>
      </c>
      <c r="AW158">
        <v>2</v>
      </c>
      <c r="AX158">
        <v>991743557</v>
      </c>
      <c r="AY158">
        <v>1</v>
      </c>
      <c r="AZ158">
        <v>0</v>
      </c>
      <c r="BA158">
        <v>166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 ca="1">Y158*Source!I54</f>
        <v>9.375E-2</v>
      </c>
      <c r="CY158">
        <f>AB158</f>
        <v>29.67</v>
      </c>
      <c r="CZ158">
        <f>AF158</f>
        <v>29.67</v>
      </c>
      <c r="DA158">
        <f>AJ158</f>
        <v>1</v>
      </c>
      <c r="DB158">
        <f>ROUND((ROUND(AT158*CZ158,2)*1.25),6)</f>
        <v>55.637500000000003</v>
      </c>
      <c r="DC158">
        <f>ROUND((ROUND(AT158*AG158,2)*1.25),6)</f>
        <v>0</v>
      </c>
    </row>
    <row r="159" spans="1:107">
      <c r="A159">
        <f ca="1">ROW(Source!A54)</f>
        <v>54</v>
      </c>
      <c r="B159">
        <v>991675999</v>
      </c>
      <c r="C159">
        <v>991743555</v>
      </c>
      <c r="D159">
        <v>337974813</v>
      </c>
      <c r="E159">
        <v>1</v>
      </c>
      <c r="F159">
        <v>1</v>
      </c>
      <c r="G159">
        <v>1</v>
      </c>
      <c r="H159">
        <v>3</v>
      </c>
      <c r="I159" t="s">
        <v>549</v>
      </c>
      <c r="J159" t="s">
        <v>550</v>
      </c>
      <c r="K159" t="s">
        <v>551</v>
      </c>
      <c r="L159">
        <v>1348</v>
      </c>
      <c r="N159">
        <v>39568864</v>
      </c>
      <c r="O159" t="s">
        <v>530</v>
      </c>
      <c r="P159" t="s">
        <v>530</v>
      </c>
      <c r="Q159">
        <v>1000</v>
      </c>
      <c r="W159">
        <v>0</v>
      </c>
      <c r="X159">
        <v>1625292450</v>
      </c>
      <c r="Y159">
        <v>5.0000000000000002E-5</v>
      </c>
      <c r="AA159">
        <v>15118.99</v>
      </c>
      <c r="AB159">
        <v>0</v>
      </c>
      <c r="AC159">
        <v>0</v>
      </c>
      <c r="AD159">
        <v>0</v>
      </c>
      <c r="AE159">
        <v>15118.99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5.0000000000000002E-5</v>
      </c>
      <c r="AV159">
        <v>0</v>
      </c>
      <c r="AW159">
        <v>2</v>
      </c>
      <c r="AX159">
        <v>991743558</v>
      </c>
      <c r="AY159">
        <v>1</v>
      </c>
      <c r="AZ159">
        <v>0</v>
      </c>
      <c r="BA159">
        <v>167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 ca="1">Y159*Source!I54</f>
        <v>2.5000000000000002E-6</v>
      </c>
      <c r="CY159">
        <f>AA159</f>
        <v>15118.99</v>
      </c>
      <c r="CZ159">
        <f>AE159</f>
        <v>15118.99</v>
      </c>
      <c r="DA159">
        <f>AI159</f>
        <v>1</v>
      </c>
      <c r="DB159">
        <f>ROUND(ROUND(AT159*CZ159,2),6)</f>
        <v>0.76</v>
      </c>
      <c r="DC159">
        <f>ROUND(ROUND(AT159*AG159,2),6)</f>
        <v>0</v>
      </c>
    </row>
    <row r="160" spans="1:107">
      <c r="A160">
        <f ca="1">ROW(Source!A54)</f>
        <v>54</v>
      </c>
      <c r="B160">
        <v>991675999</v>
      </c>
      <c r="C160">
        <v>991743555</v>
      </c>
      <c r="D160">
        <v>337974988</v>
      </c>
      <c r="E160">
        <v>1</v>
      </c>
      <c r="F160">
        <v>1</v>
      </c>
      <c r="G160">
        <v>1</v>
      </c>
      <c r="H160">
        <v>3</v>
      </c>
      <c r="I160" t="s">
        <v>552</v>
      </c>
      <c r="J160" t="s">
        <v>553</v>
      </c>
      <c r="K160" t="s">
        <v>554</v>
      </c>
      <c r="L160">
        <v>1348</v>
      </c>
      <c r="N160">
        <v>39568864</v>
      </c>
      <c r="O160" t="s">
        <v>530</v>
      </c>
      <c r="P160" t="s">
        <v>530</v>
      </c>
      <c r="Q160">
        <v>1000</v>
      </c>
      <c r="W160">
        <v>0</v>
      </c>
      <c r="X160">
        <v>24062879</v>
      </c>
      <c r="Y160">
        <v>2.0000000000000002E-5</v>
      </c>
      <c r="AA160">
        <v>16950</v>
      </c>
      <c r="AB160">
        <v>0</v>
      </c>
      <c r="AC160">
        <v>0</v>
      </c>
      <c r="AD160">
        <v>0</v>
      </c>
      <c r="AE160">
        <v>16950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2.0000000000000002E-5</v>
      </c>
      <c r="AV160">
        <v>0</v>
      </c>
      <c r="AW160">
        <v>2</v>
      </c>
      <c r="AX160">
        <v>991743559</v>
      </c>
      <c r="AY160">
        <v>1</v>
      </c>
      <c r="AZ160">
        <v>0</v>
      </c>
      <c r="BA160">
        <v>168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 ca="1">Y160*Source!I54</f>
        <v>1.0000000000000002E-6</v>
      </c>
      <c r="CY160">
        <f>AA160</f>
        <v>16950</v>
      </c>
      <c r="CZ160">
        <f>AE160</f>
        <v>16950</v>
      </c>
      <c r="DA160">
        <f>AI160</f>
        <v>1</v>
      </c>
      <c r="DB160">
        <f>ROUND(ROUND(AT160*CZ160,2),6)</f>
        <v>0.34</v>
      </c>
      <c r="DC160">
        <f>ROUND(ROUND(AT160*AG160,2),6)</f>
        <v>0</v>
      </c>
    </row>
    <row r="161" spans="1:107">
      <c r="A161">
        <f ca="1">ROW(Source!A54)</f>
        <v>54</v>
      </c>
      <c r="B161">
        <v>991675999</v>
      </c>
      <c r="C161">
        <v>991743555</v>
      </c>
      <c r="D161">
        <v>337972378</v>
      </c>
      <c r="E161">
        <v>1</v>
      </c>
      <c r="F161">
        <v>1</v>
      </c>
      <c r="G161">
        <v>1</v>
      </c>
      <c r="H161">
        <v>3</v>
      </c>
      <c r="I161" t="s">
        <v>555</v>
      </c>
      <c r="J161" t="s">
        <v>556</v>
      </c>
      <c r="K161" t="s">
        <v>557</v>
      </c>
      <c r="L161">
        <v>1346</v>
      </c>
      <c r="N161">
        <v>39568864</v>
      </c>
      <c r="O161" t="s">
        <v>540</v>
      </c>
      <c r="P161" t="s">
        <v>540</v>
      </c>
      <c r="Q161">
        <v>1</v>
      </c>
      <c r="W161">
        <v>0</v>
      </c>
      <c r="X161">
        <v>-2113933962</v>
      </c>
      <c r="Y161">
        <v>0.02</v>
      </c>
      <c r="AA161">
        <v>37.29</v>
      </c>
      <c r="AB161">
        <v>0</v>
      </c>
      <c r="AC161">
        <v>0</v>
      </c>
      <c r="AD161">
        <v>0</v>
      </c>
      <c r="AE161">
        <v>37.29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0.02</v>
      </c>
      <c r="AV161">
        <v>0</v>
      </c>
      <c r="AW161">
        <v>2</v>
      </c>
      <c r="AX161">
        <v>991743560</v>
      </c>
      <c r="AY161">
        <v>1</v>
      </c>
      <c r="AZ161">
        <v>0</v>
      </c>
      <c r="BA161">
        <v>169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 ca="1">Y161*Source!I54</f>
        <v>1E-3</v>
      </c>
      <c r="CY161">
        <f>AA161</f>
        <v>37.29</v>
      </c>
      <c r="CZ161">
        <f>AE161</f>
        <v>37.29</v>
      </c>
      <c r="DA161">
        <f>AI161</f>
        <v>1</v>
      </c>
      <c r="DB161">
        <f>ROUND(ROUND(AT161*CZ161,2),6)</f>
        <v>0.75</v>
      </c>
      <c r="DC161">
        <f>ROUND(ROUND(AT161*AG161,2),6)</f>
        <v>0</v>
      </c>
    </row>
    <row r="162" spans="1:107">
      <c r="A162">
        <f ca="1">ROW(Source!A54)</f>
        <v>54</v>
      </c>
      <c r="B162">
        <v>991675999</v>
      </c>
      <c r="C162">
        <v>991743555</v>
      </c>
      <c r="D162">
        <v>338014469</v>
      </c>
      <c r="E162">
        <v>1</v>
      </c>
      <c r="F162">
        <v>1</v>
      </c>
      <c r="G162">
        <v>1</v>
      </c>
      <c r="H162">
        <v>3</v>
      </c>
      <c r="I162" t="s">
        <v>541</v>
      </c>
      <c r="J162" t="s">
        <v>542</v>
      </c>
      <c r="K162" t="s">
        <v>543</v>
      </c>
      <c r="L162">
        <v>1339</v>
      </c>
      <c r="N162">
        <v>1007</v>
      </c>
      <c r="O162" t="s">
        <v>512</v>
      </c>
      <c r="P162" t="s">
        <v>512</v>
      </c>
      <c r="Q162">
        <v>1</v>
      </c>
      <c r="W162">
        <v>0</v>
      </c>
      <c r="X162">
        <v>619799737</v>
      </c>
      <c r="Y162">
        <v>1</v>
      </c>
      <c r="AA162">
        <v>2.44</v>
      </c>
      <c r="AB162">
        <v>0</v>
      </c>
      <c r="AC162">
        <v>0</v>
      </c>
      <c r="AD162">
        <v>0</v>
      </c>
      <c r="AE162">
        <v>2.44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1</v>
      </c>
      <c r="AV162">
        <v>0</v>
      </c>
      <c r="AW162">
        <v>2</v>
      </c>
      <c r="AX162">
        <v>991743561</v>
      </c>
      <c r="AY162">
        <v>1</v>
      </c>
      <c r="AZ162">
        <v>0</v>
      </c>
      <c r="BA162">
        <v>170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 ca="1">Y162*Source!I54</f>
        <v>0.05</v>
      </c>
      <c r="CY162">
        <f>AA162</f>
        <v>2.44</v>
      </c>
      <c r="CZ162">
        <f>AE162</f>
        <v>2.44</v>
      </c>
      <c r="DA162">
        <f>AI162</f>
        <v>1</v>
      </c>
      <c r="DB162">
        <f>ROUND(ROUND(AT162*CZ162,2),6)</f>
        <v>2.44</v>
      </c>
      <c r="DC162">
        <f>ROUND(ROUND(AT162*AG162,2),6)</f>
        <v>0</v>
      </c>
    </row>
    <row r="163" spans="1:107">
      <c r="A163">
        <f ca="1">ROW(Source!A55)</f>
        <v>55</v>
      </c>
      <c r="B163">
        <v>991676013</v>
      </c>
      <c r="C163">
        <v>991743555</v>
      </c>
      <c r="D163">
        <v>37808577</v>
      </c>
      <c r="E163">
        <v>1</v>
      </c>
      <c r="F163">
        <v>1</v>
      </c>
      <c r="G163">
        <v>1</v>
      </c>
      <c r="H163">
        <v>1</v>
      </c>
      <c r="I163" t="s">
        <v>544</v>
      </c>
      <c r="K163" t="s">
        <v>545</v>
      </c>
      <c r="L163">
        <v>1369</v>
      </c>
      <c r="N163">
        <v>1013</v>
      </c>
      <c r="O163" t="s">
        <v>499</v>
      </c>
      <c r="P163" t="s">
        <v>499</v>
      </c>
      <c r="Q163">
        <v>1</v>
      </c>
      <c r="W163">
        <v>0</v>
      </c>
      <c r="X163">
        <v>717490484</v>
      </c>
      <c r="Y163">
        <v>5.7614999999999998</v>
      </c>
      <c r="AA163">
        <v>0</v>
      </c>
      <c r="AB163">
        <v>0</v>
      </c>
      <c r="AC163">
        <v>0</v>
      </c>
      <c r="AD163">
        <v>11.64</v>
      </c>
      <c r="AE163">
        <v>0</v>
      </c>
      <c r="AF163">
        <v>0</v>
      </c>
      <c r="AG163">
        <v>0</v>
      </c>
      <c r="AH163">
        <v>11.64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5.01</v>
      </c>
      <c r="AU163" t="s">
        <v>98</v>
      </c>
      <c r="AV163">
        <v>1</v>
      </c>
      <c r="AW163">
        <v>2</v>
      </c>
      <c r="AX163">
        <v>991743556</v>
      </c>
      <c r="AY163">
        <v>1</v>
      </c>
      <c r="AZ163">
        <v>0</v>
      </c>
      <c r="BA163">
        <v>171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 ca="1">Y163*Source!I55</f>
        <v>0.28807500000000003</v>
      </c>
      <c r="CY163">
        <f>AD163</f>
        <v>11.64</v>
      </c>
      <c r="CZ163">
        <f>AH163</f>
        <v>11.64</v>
      </c>
      <c r="DA163">
        <f>AL163</f>
        <v>1</v>
      </c>
      <c r="DB163">
        <f>ROUND((ROUND(AT163*CZ163,2)*1.15),6)</f>
        <v>67.067999999999998</v>
      </c>
      <c r="DC163">
        <f>ROUND((ROUND(AT163*AG163,2)*1.15),6)</f>
        <v>0</v>
      </c>
    </row>
    <row r="164" spans="1:107">
      <c r="A164">
        <f ca="1">ROW(Source!A55)</f>
        <v>55</v>
      </c>
      <c r="B164">
        <v>991676013</v>
      </c>
      <c r="C164">
        <v>991743555</v>
      </c>
      <c r="D164">
        <v>338037132</v>
      </c>
      <c r="E164">
        <v>1</v>
      </c>
      <c r="F164">
        <v>1</v>
      </c>
      <c r="G164">
        <v>1</v>
      </c>
      <c r="H164">
        <v>2</v>
      </c>
      <c r="I164" t="s">
        <v>546</v>
      </c>
      <c r="J164" t="s">
        <v>547</v>
      </c>
      <c r="K164" t="s">
        <v>548</v>
      </c>
      <c r="L164">
        <v>1368</v>
      </c>
      <c r="N164">
        <v>91022270</v>
      </c>
      <c r="O164" t="s">
        <v>505</v>
      </c>
      <c r="P164" t="s">
        <v>505</v>
      </c>
      <c r="Q164">
        <v>1</v>
      </c>
      <c r="W164">
        <v>0</v>
      </c>
      <c r="X164">
        <v>1695838894</v>
      </c>
      <c r="Y164">
        <v>1.875</v>
      </c>
      <c r="AA164">
        <v>0</v>
      </c>
      <c r="AB164">
        <v>154.88</v>
      </c>
      <c r="AC164">
        <v>0</v>
      </c>
      <c r="AD164">
        <v>0</v>
      </c>
      <c r="AE164">
        <v>0</v>
      </c>
      <c r="AF164">
        <v>29.67</v>
      </c>
      <c r="AG164">
        <v>0</v>
      </c>
      <c r="AH164">
        <v>0</v>
      </c>
      <c r="AI164">
        <v>1</v>
      </c>
      <c r="AJ164">
        <v>5.22</v>
      </c>
      <c r="AK164">
        <v>33.6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1.5</v>
      </c>
      <c r="AU164" t="s">
        <v>97</v>
      </c>
      <c r="AV164">
        <v>0</v>
      </c>
      <c r="AW164">
        <v>2</v>
      </c>
      <c r="AX164">
        <v>991743557</v>
      </c>
      <c r="AY164">
        <v>1</v>
      </c>
      <c r="AZ164">
        <v>0</v>
      </c>
      <c r="BA164">
        <v>172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 ca="1">Y164*Source!I55</f>
        <v>9.375E-2</v>
      </c>
      <c r="CY164">
        <f>AB164</f>
        <v>154.88</v>
      </c>
      <c r="CZ164">
        <f>AF164</f>
        <v>29.67</v>
      </c>
      <c r="DA164">
        <f>AJ164</f>
        <v>5.22</v>
      </c>
      <c r="DB164">
        <f>ROUND((ROUND(AT164*CZ164,2)*1.25),6)</f>
        <v>55.637500000000003</v>
      </c>
      <c r="DC164">
        <f>ROUND((ROUND(AT164*AG164,2)*1.25),6)</f>
        <v>0</v>
      </c>
    </row>
    <row r="165" spans="1:107">
      <c r="A165">
        <f ca="1">ROW(Source!A55)</f>
        <v>55</v>
      </c>
      <c r="B165">
        <v>991676013</v>
      </c>
      <c r="C165">
        <v>991743555</v>
      </c>
      <c r="D165">
        <v>337974813</v>
      </c>
      <c r="E165">
        <v>1</v>
      </c>
      <c r="F165">
        <v>1</v>
      </c>
      <c r="G165">
        <v>1</v>
      </c>
      <c r="H165">
        <v>3</v>
      </c>
      <c r="I165" t="s">
        <v>549</v>
      </c>
      <c r="J165" t="s">
        <v>550</v>
      </c>
      <c r="K165" t="s">
        <v>551</v>
      </c>
      <c r="L165">
        <v>1348</v>
      </c>
      <c r="N165">
        <v>39568864</v>
      </c>
      <c r="O165" t="s">
        <v>530</v>
      </c>
      <c r="P165" t="s">
        <v>530</v>
      </c>
      <c r="Q165">
        <v>1000</v>
      </c>
      <c r="W165">
        <v>0</v>
      </c>
      <c r="X165">
        <v>1625292450</v>
      </c>
      <c r="Y165">
        <v>5.0000000000000002E-5</v>
      </c>
      <c r="AA165">
        <v>51858.14</v>
      </c>
      <c r="AB165">
        <v>0</v>
      </c>
      <c r="AC165">
        <v>0</v>
      </c>
      <c r="AD165">
        <v>0</v>
      </c>
      <c r="AE165">
        <v>15118.99</v>
      </c>
      <c r="AF165">
        <v>0</v>
      </c>
      <c r="AG165">
        <v>0</v>
      </c>
      <c r="AH165">
        <v>0</v>
      </c>
      <c r="AI165">
        <v>3.43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5.0000000000000002E-5</v>
      </c>
      <c r="AV165">
        <v>0</v>
      </c>
      <c r="AW165">
        <v>2</v>
      </c>
      <c r="AX165">
        <v>991743558</v>
      </c>
      <c r="AY165">
        <v>1</v>
      </c>
      <c r="AZ165">
        <v>0</v>
      </c>
      <c r="BA165">
        <v>173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 ca="1">Y165*Source!I55</f>
        <v>2.5000000000000002E-6</v>
      </c>
      <c r="CY165">
        <f>AA165</f>
        <v>51858.14</v>
      </c>
      <c r="CZ165">
        <f>AE165</f>
        <v>15118.99</v>
      </c>
      <c r="DA165">
        <f>AI165</f>
        <v>3.43</v>
      </c>
      <c r="DB165">
        <f t="shared" ref="DB165:DB204" si="44">ROUND(ROUND(AT165*CZ165,2),6)</f>
        <v>0.76</v>
      </c>
      <c r="DC165">
        <f t="shared" ref="DC165:DC204" si="45">ROUND(ROUND(AT165*AG165,2),6)</f>
        <v>0</v>
      </c>
    </row>
    <row r="166" spans="1:107">
      <c r="A166">
        <f ca="1">ROW(Source!A55)</f>
        <v>55</v>
      </c>
      <c r="B166">
        <v>991676013</v>
      </c>
      <c r="C166">
        <v>991743555</v>
      </c>
      <c r="D166">
        <v>337974988</v>
      </c>
      <c r="E166">
        <v>1</v>
      </c>
      <c r="F166">
        <v>1</v>
      </c>
      <c r="G166">
        <v>1</v>
      </c>
      <c r="H166">
        <v>3</v>
      </c>
      <c r="I166" t="s">
        <v>552</v>
      </c>
      <c r="J166" t="s">
        <v>553</v>
      </c>
      <c r="K166" t="s">
        <v>554</v>
      </c>
      <c r="L166">
        <v>1348</v>
      </c>
      <c r="N166">
        <v>39568864</v>
      </c>
      <c r="O166" t="s">
        <v>530</v>
      </c>
      <c r="P166" t="s">
        <v>530</v>
      </c>
      <c r="Q166">
        <v>1000</v>
      </c>
      <c r="W166">
        <v>0</v>
      </c>
      <c r="X166">
        <v>24062879</v>
      </c>
      <c r="Y166">
        <v>2.0000000000000002E-5</v>
      </c>
      <c r="AA166">
        <v>66613.5</v>
      </c>
      <c r="AB166">
        <v>0</v>
      </c>
      <c r="AC166">
        <v>0</v>
      </c>
      <c r="AD166">
        <v>0</v>
      </c>
      <c r="AE166">
        <v>16950</v>
      </c>
      <c r="AF166">
        <v>0</v>
      </c>
      <c r="AG166">
        <v>0</v>
      </c>
      <c r="AH166">
        <v>0</v>
      </c>
      <c r="AI166">
        <v>3.93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2.0000000000000002E-5</v>
      </c>
      <c r="AV166">
        <v>0</v>
      </c>
      <c r="AW166">
        <v>2</v>
      </c>
      <c r="AX166">
        <v>991743559</v>
      </c>
      <c r="AY166">
        <v>1</v>
      </c>
      <c r="AZ166">
        <v>0</v>
      </c>
      <c r="BA166">
        <v>174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 ca="1">Y166*Source!I55</f>
        <v>1.0000000000000002E-6</v>
      </c>
      <c r="CY166">
        <f>AA166</f>
        <v>66613.5</v>
      </c>
      <c r="CZ166">
        <f>AE166</f>
        <v>16950</v>
      </c>
      <c r="DA166">
        <f>AI166</f>
        <v>3.93</v>
      </c>
      <c r="DB166">
        <f t="shared" si="44"/>
        <v>0.34</v>
      </c>
      <c r="DC166">
        <f t="shared" si="45"/>
        <v>0</v>
      </c>
    </row>
    <row r="167" spans="1:107">
      <c r="A167">
        <f ca="1">ROW(Source!A55)</f>
        <v>55</v>
      </c>
      <c r="B167">
        <v>991676013</v>
      </c>
      <c r="C167">
        <v>991743555</v>
      </c>
      <c r="D167">
        <v>337972378</v>
      </c>
      <c r="E167">
        <v>1</v>
      </c>
      <c r="F167">
        <v>1</v>
      </c>
      <c r="G167">
        <v>1</v>
      </c>
      <c r="H167">
        <v>3</v>
      </c>
      <c r="I167" t="s">
        <v>555</v>
      </c>
      <c r="J167" t="s">
        <v>556</v>
      </c>
      <c r="K167" t="s">
        <v>557</v>
      </c>
      <c r="L167">
        <v>1346</v>
      </c>
      <c r="N167">
        <v>39568864</v>
      </c>
      <c r="O167" t="s">
        <v>540</v>
      </c>
      <c r="P167" t="s">
        <v>540</v>
      </c>
      <c r="Q167">
        <v>1</v>
      </c>
      <c r="W167">
        <v>0</v>
      </c>
      <c r="X167">
        <v>-2113933962</v>
      </c>
      <c r="Y167">
        <v>0.02</v>
      </c>
      <c r="AA167">
        <v>77.56</v>
      </c>
      <c r="AB167">
        <v>0</v>
      </c>
      <c r="AC167">
        <v>0</v>
      </c>
      <c r="AD167">
        <v>0</v>
      </c>
      <c r="AE167">
        <v>37.29</v>
      </c>
      <c r="AF167">
        <v>0</v>
      </c>
      <c r="AG167">
        <v>0</v>
      </c>
      <c r="AH167">
        <v>0</v>
      </c>
      <c r="AI167">
        <v>2.08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0.02</v>
      </c>
      <c r="AV167">
        <v>0</v>
      </c>
      <c r="AW167">
        <v>2</v>
      </c>
      <c r="AX167">
        <v>991743560</v>
      </c>
      <c r="AY167">
        <v>1</v>
      </c>
      <c r="AZ167">
        <v>0</v>
      </c>
      <c r="BA167">
        <v>175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 ca="1">Y167*Source!I55</f>
        <v>1E-3</v>
      </c>
      <c r="CY167">
        <f>AA167</f>
        <v>77.56</v>
      </c>
      <c r="CZ167">
        <f>AE167</f>
        <v>37.29</v>
      </c>
      <c r="DA167">
        <f>AI167</f>
        <v>2.08</v>
      </c>
      <c r="DB167">
        <f t="shared" si="44"/>
        <v>0.75</v>
      </c>
      <c r="DC167">
        <f t="shared" si="45"/>
        <v>0</v>
      </c>
    </row>
    <row r="168" spans="1:107">
      <c r="A168">
        <f ca="1">ROW(Source!A55)</f>
        <v>55</v>
      </c>
      <c r="B168">
        <v>991676013</v>
      </c>
      <c r="C168">
        <v>991743555</v>
      </c>
      <c r="D168">
        <v>338014469</v>
      </c>
      <c r="E168">
        <v>1</v>
      </c>
      <c r="F168">
        <v>1</v>
      </c>
      <c r="G168">
        <v>1</v>
      </c>
      <c r="H168">
        <v>3</v>
      </c>
      <c r="I168" t="s">
        <v>541</v>
      </c>
      <c r="J168" t="s">
        <v>542</v>
      </c>
      <c r="K168" t="s">
        <v>543</v>
      </c>
      <c r="L168">
        <v>1339</v>
      </c>
      <c r="N168">
        <v>1007</v>
      </c>
      <c r="O168" t="s">
        <v>512</v>
      </c>
      <c r="P168" t="s">
        <v>512</v>
      </c>
      <c r="Q168">
        <v>1</v>
      </c>
      <c r="W168">
        <v>0</v>
      </c>
      <c r="X168">
        <v>619799737</v>
      </c>
      <c r="Y168">
        <v>1</v>
      </c>
      <c r="AA168">
        <v>22.2</v>
      </c>
      <c r="AB168">
        <v>0</v>
      </c>
      <c r="AC168">
        <v>0</v>
      </c>
      <c r="AD168">
        <v>0</v>
      </c>
      <c r="AE168">
        <v>2.44</v>
      </c>
      <c r="AF168">
        <v>0</v>
      </c>
      <c r="AG168">
        <v>0</v>
      </c>
      <c r="AH168">
        <v>0</v>
      </c>
      <c r="AI168">
        <v>9.1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1</v>
      </c>
      <c r="AV168">
        <v>0</v>
      </c>
      <c r="AW168">
        <v>2</v>
      </c>
      <c r="AX168">
        <v>991743561</v>
      </c>
      <c r="AY168">
        <v>1</v>
      </c>
      <c r="AZ168">
        <v>0</v>
      </c>
      <c r="BA168">
        <v>176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 ca="1">Y168*Source!I55</f>
        <v>0.05</v>
      </c>
      <c r="CY168">
        <f>AA168</f>
        <v>22.2</v>
      </c>
      <c r="CZ168">
        <f>AE168</f>
        <v>2.44</v>
      </c>
      <c r="DA168">
        <f>AI168</f>
        <v>9.1</v>
      </c>
      <c r="DB168">
        <f t="shared" si="44"/>
        <v>2.44</v>
      </c>
      <c r="DC168">
        <f t="shared" si="45"/>
        <v>0</v>
      </c>
    </row>
    <row r="169" spans="1:107">
      <c r="A169">
        <f ca="1">ROW(Source!A56)</f>
        <v>56</v>
      </c>
      <c r="B169">
        <v>991675999</v>
      </c>
      <c r="C169">
        <v>991679662</v>
      </c>
      <c r="D169">
        <v>37775402</v>
      </c>
      <c r="E169">
        <v>1</v>
      </c>
      <c r="F169">
        <v>1</v>
      </c>
      <c r="G169">
        <v>1</v>
      </c>
      <c r="H169">
        <v>1</v>
      </c>
      <c r="I169" t="s">
        <v>581</v>
      </c>
      <c r="K169" t="s">
        <v>582</v>
      </c>
      <c r="L169">
        <v>1369</v>
      </c>
      <c r="N169">
        <v>1013</v>
      </c>
      <c r="O169" t="s">
        <v>499</v>
      </c>
      <c r="P169" t="s">
        <v>499</v>
      </c>
      <c r="Q169">
        <v>1</v>
      </c>
      <c r="W169">
        <v>0</v>
      </c>
      <c r="X169">
        <v>855544366</v>
      </c>
      <c r="Y169">
        <v>422</v>
      </c>
      <c r="AA169">
        <v>0</v>
      </c>
      <c r="AB169">
        <v>0</v>
      </c>
      <c r="AC169">
        <v>0</v>
      </c>
      <c r="AD169">
        <v>9.07</v>
      </c>
      <c r="AE169">
        <v>0</v>
      </c>
      <c r="AF169">
        <v>0</v>
      </c>
      <c r="AG169">
        <v>0</v>
      </c>
      <c r="AH169">
        <v>9.07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422</v>
      </c>
      <c r="AV169">
        <v>1</v>
      </c>
      <c r="AW169">
        <v>2</v>
      </c>
      <c r="AX169">
        <v>991679663</v>
      </c>
      <c r="AY169">
        <v>1</v>
      </c>
      <c r="AZ169">
        <v>0</v>
      </c>
      <c r="BA169">
        <v>177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 ca="1">Y169*Source!I56</f>
        <v>8.44</v>
      </c>
      <c r="CY169">
        <f>AD169</f>
        <v>9.07</v>
      </c>
      <c r="CZ169">
        <f>AH169</f>
        <v>9.07</v>
      </c>
      <c r="DA169">
        <f>AL169</f>
        <v>1</v>
      </c>
      <c r="DB169">
        <f t="shared" si="44"/>
        <v>3827.54</v>
      </c>
      <c r="DC169">
        <f t="shared" si="45"/>
        <v>0</v>
      </c>
    </row>
    <row r="170" spans="1:107">
      <c r="A170">
        <f ca="1">ROW(Source!A56)</f>
        <v>56</v>
      </c>
      <c r="B170">
        <v>991675999</v>
      </c>
      <c r="C170">
        <v>991679662</v>
      </c>
      <c r="D170">
        <v>338039342</v>
      </c>
      <c r="E170">
        <v>1</v>
      </c>
      <c r="F170">
        <v>1</v>
      </c>
      <c r="G170">
        <v>1</v>
      </c>
      <c r="H170">
        <v>2</v>
      </c>
      <c r="I170" t="s">
        <v>524</v>
      </c>
      <c r="J170" t="s">
        <v>525</v>
      </c>
      <c r="K170" t="s">
        <v>526</v>
      </c>
      <c r="L170">
        <v>1368</v>
      </c>
      <c r="N170">
        <v>91022270</v>
      </c>
      <c r="O170" t="s">
        <v>505</v>
      </c>
      <c r="P170" t="s">
        <v>505</v>
      </c>
      <c r="Q170">
        <v>1</v>
      </c>
      <c r="W170">
        <v>0</v>
      </c>
      <c r="X170">
        <v>1230759911</v>
      </c>
      <c r="Y170">
        <v>4.2</v>
      </c>
      <c r="AA170">
        <v>0</v>
      </c>
      <c r="AB170">
        <v>87.17</v>
      </c>
      <c r="AC170">
        <v>11.6</v>
      </c>
      <c r="AD170">
        <v>0</v>
      </c>
      <c r="AE170">
        <v>0</v>
      </c>
      <c r="AF170">
        <v>87.17</v>
      </c>
      <c r="AG170">
        <v>11.6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4.2</v>
      </c>
      <c r="AV170">
        <v>0</v>
      </c>
      <c r="AW170">
        <v>2</v>
      </c>
      <c r="AX170">
        <v>991679664</v>
      </c>
      <c r="AY170">
        <v>1</v>
      </c>
      <c r="AZ170">
        <v>0</v>
      </c>
      <c r="BA170">
        <v>178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 ca="1">Y170*Source!I56</f>
        <v>8.4000000000000005E-2</v>
      </c>
      <c r="CY170">
        <f>AB170</f>
        <v>87.17</v>
      </c>
      <c r="CZ170">
        <f>AF170</f>
        <v>87.17</v>
      </c>
      <c r="DA170">
        <f>AJ170</f>
        <v>1</v>
      </c>
      <c r="DB170">
        <f t="shared" si="44"/>
        <v>366.11</v>
      </c>
      <c r="DC170">
        <f t="shared" si="45"/>
        <v>48.72</v>
      </c>
    </row>
    <row r="171" spans="1:107">
      <c r="A171">
        <f ca="1">ROW(Source!A56)</f>
        <v>56</v>
      </c>
      <c r="B171">
        <v>991675999</v>
      </c>
      <c r="C171">
        <v>991679662</v>
      </c>
      <c r="D171">
        <v>337978656</v>
      </c>
      <c r="E171">
        <v>1</v>
      </c>
      <c r="F171">
        <v>1</v>
      </c>
      <c r="G171">
        <v>1</v>
      </c>
      <c r="H171">
        <v>3</v>
      </c>
      <c r="I171" t="s">
        <v>583</v>
      </c>
      <c r="J171" t="s">
        <v>584</v>
      </c>
      <c r="K171" t="s">
        <v>585</v>
      </c>
      <c r="L171">
        <v>1348</v>
      </c>
      <c r="N171">
        <v>39568864</v>
      </c>
      <c r="O171" t="s">
        <v>530</v>
      </c>
      <c r="P171" t="s">
        <v>530</v>
      </c>
      <c r="Q171">
        <v>1000</v>
      </c>
      <c r="W171">
        <v>0</v>
      </c>
      <c r="X171">
        <v>509278498</v>
      </c>
      <c r="Y171">
        <v>0.21</v>
      </c>
      <c r="AA171">
        <v>13559.99</v>
      </c>
      <c r="AB171">
        <v>0</v>
      </c>
      <c r="AC171">
        <v>0</v>
      </c>
      <c r="AD171">
        <v>0</v>
      </c>
      <c r="AE171">
        <v>13559.99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0.21</v>
      </c>
      <c r="AV171">
        <v>0</v>
      </c>
      <c r="AW171">
        <v>2</v>
      </c>
      <c r="AX171">
        <v>991679665</v>
      </c>
      <c r="AY171">
        <v>1</v>
      </c>
      <c r="AZ171">
        <v>0</v>
      </c>
      <c r="BA171">
        <v>179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 ca="1">Y171*Source!I56</f>
        <v>4.1999999999999997E-3</v>
      </c>
      <c r="CY171">
        <f>AA171</f>
        <v>13559.99</v>
      </c>
      <c r="CZ171">
        <f>AE171</f>
        <v>13559.99</v>
      </c>
      <c r="DA171">
        <f>AI171</f>
        <v>1</v>
      </c>
      <c r="DB171">
        <f t="shared" si="44"/>
        <v>2847.6</v>
      </c>
      <c r="DC171">
        <f t="shared" si="45"/>
        <v>0</v>
      </c>
    </row>
    <row r="172" spans="1:107">
      <c r="A172">
        <f ca="1">ROW(Source!A56)</f>
        <v>56</v>
      </c>
      <c r="B172">
        <v>991675999</v>
      </c>
      <c r="C172">
        <v>991679662</v>
      </c>
      <c r="D172">
        <v>338007378</v>
      </c>
      <c r="E172">
        <v>1</v>
      </c>
      <c r="F172">
        <v>1</v>
      </c>
      <c r="G172">
        <v>1</v>
      </c>
      <c r="H172">
        <v>3</v>
      </c>
      <c r="I172" t="s">
        <v>167</v>
      </c>
      <c r="J172" t="s">
        <v>169</v>
      </c>
      <c r="K172" t="s">
        <v>168</v>
      </c>
      <c r="L172">
        <v>195242642</v>
      </c>
      <c r="N172">
        <v>1010</v>
      </c>
      <c r="O172" t="s">
        <v>145</v>
      </c>
      <c r="P172" t="s">
        <v>145</v>
      </c>
      <c r="Q172">
        <v>1</v>
      </c>
      <c r="W172">
        <v>1</v>
      </c>
      <c r="X172">
        <v>-1636125907</v>
      </c>
      <c r="Y172">
        <v>-100</v>
      </c>
      <c r="AA172">
        <v>476.7</v>
      </c>
      <c r="AB172">
        <v>0</v>
      </c>
      <c r="AC172">
        <v>0</v>
      </c>
      <c r="AD172">
        <v>0</v>
      </c>
      <c r="AE172">
        <v>476.7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-100</v>
      </c>
      <c r="AV172">
        <v>0</v>
      </c>
      <c r="AW172">
        <v>2</v>
      </c>
      <c r="AX172">
        <v>991679666</v>
      </c>
      <c r="AY172">
        <v>1</v>
      </c>
      <c r="AZ172">
        <v>6144</v>
      </c>
      <c r="BA172">
        <v>180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 ca="1">Y172*Source!I56</f>
        <v>-2</v>
      </c>
      <c r="CY172">
        <f>AA172</f>
        <v>476.7</v>
      </c>
      <c r="CZ172">
        <f>AE172</f>
        <v>476.7</v>
      </c>
      <c r="DA172">
        <f>AI172</f>
        <v>1</v>
      </c>
      <c r="DB172">
        <f t="shared" si="44"/>
        <v>-47670</v>
      </c>
      <c r="DC172">
        <f t="shared" si="45"/>
        <v>0</v>
      </c>
    </row>
    <row r="173" spans="1:107">
      <c r="A173">
        <f ca="1">ROW(Source!A56)</f>
        <v>56</v>
      </c>
      <c r="B173">
        <v>991675999</v>
      </c>
      <c r="C173">
        <v>991679662</v>
      </c>
      <c r="D173">
        <v>338036065</v>
      </c>
      <c r="E173">
        <v>1</v>
      </c>
      <c r="F173">
        <v>1</v>
      </c>
      <c r="G173">
        <v>1</v>
      </c>
      <c r="H173">
        <v>3</v>
      </c>
      <c r="I173" t="s">
        <v>586</v>
      </c>
      <c r="J173" t="s">
        <v>587</v>
      </c>
      <c r="K173" t="s">
        <v>588</v>
      </c>
      <c r="L173">
        <v>1356</v>
      </c>
      <c r="N173">
        <v>1010</v>
      </c>
      <c r="O173" t="s">
        <v>589</v>
      </c>
      <c r="P173" t="s">
        <v>589</v>
      </c>
      <c r="Q173">
        <v>1000</v>
      </c>
      <c r="W173">
        <v>0</v>
      </c>
      <c r="X173">
        <v>-309739256</v>
      </c>
      <c r="Y173">
        <v>0.2</v>
      </c>
      <c r="AA173">
        <v>5649.99</v>
      </c>
      <c r="AB173">
        <v>0</v>
      </c>
      <c r="AC173">
        <v>0</v>
      </c>
      <c r="AD173">
        <v>0</v>
      </c>
      <c r="AE173">
        <v>5649.99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0.2</v>
      </c>
      <c r="AV173">
        <v>0</v>
      </c>
      <c r="AW173">
        <v>2</v>
      </c>
      <c r="AX173">
        <v>991679667</v>
      </c>
      <c r="AY173">
        <v>1</v>
      </c>
      <c r="AZ173">
        <v>0</v>
      </c>
      <c r="BA173">
        <v>181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 ca="1">Y173*Source!I56</f>
        <v>4.0000000000000001E-3</v>
      </c>
      <c r="CY173">
        <f>AA173</f>
        <v>5649.99</v>
      </c>
      <c r="CZ173">
        <f>AE173</f>
        <v>5649.99</v>
      </c>
      <c r="DA173">
        <f>AI173</f>
        <v>1</v>
      </c>
      <c r="DB173">
        <f t="shared" si="44"/>
        <v>1130</v>
      </c>
      <c r="DC173">
        <f t="shared" si="45"/>
        <v>0</v>
      </c>
    </row>
    <row r="174" spans="1:107">
      <c r="A174">
        <f ca="1">ROW(Source!A56)</f>
        <v>56</v>
      </c>
      <c r="B174">
        <v>991675999</v>
      </c>
      <c r="C174">
        <v>991679662</v>
      </c>
      <c r="D174">
        <v>0</v>
      </c>
      <c r="E174">
        <v>0</v>
      </c>
      <c r="F174">
        <v>1</v>
      </c>
      <c r="G174">
        <v>1</v>
      </c>
      <c r="H174">
        <v>3</v>
      </c>
      <c r="I174" t="s">
        <v>109</v>
      </c>
      <c r="K174" t="s">
        <v>171</v>
      </c>
      <c r="L174">
        <v>1354</v>
      </c>
      <c r="N174">
        <v>1010</v>
      </c>
      <c r="O174" t="s">
        <v>144</v>
      </c>
      <c r="P174" t="s">
        <v>145</v>
      </c>
      <c r="Q174">
        <v>1</v>
      </c>
      <c r="W174">
        <v>0</v>
      </c>
      <c r="X174">
        <v>1879695266</v>
      </c>
      <c r="Y174">
        <v>100</v>
      </c>
      <c r="AA174">
        <v>12054.17</v>
      </c>
      <c r="AB174">
        <v>0</v>
      </c>
      <c r="AC174">
        <v>0</v>
      </c>
      <c r="AD174">
        <v>0</v>
      </c>
      <c r="AE174">
        <v>12054.17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0</v>
      </c>
      <c r="AP174">
        <v>0</v>
      </c>
      <c r="AQ174">
        <v>0</v>
      </c>
      <c r="AR174">
        <v>0</v>
      </c>
      <c r="AT174">
        <v>100</v>
      </c>
      <c r="AV174">
        <v>0</v>
      </c>
      <c r="AW174">
        <v>1</v>
      </c>
      <c r="AX174">
        <v>-1</v>
      </c>
      <c r="AY174">
        <v>0</v>
      </c>
      <c r="AZ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 ca="1">Y174*Source!I56</f>
        <v>2</v>
      </c>
      <c r="CY174">
        <f>AA174</f>
        <v>12054.17</v>
      </c>
      <c r="CZ174">
        <f>AE174</f>
        <v>12054.17</v>
      </c>
      <c r="DA174">
        <f>AI174</f>
        <v>1</v>
      </c>
      <c r="DB174">
        <f t="shared" si="44"/>
        <v>1205417</v>
      </c>
      <c r="DC174">
        <f t="shared" si="45"/>
        <v>0</v>
      </c>
    </row>
    <row r="175" spans="1:107">
      <c r="A175">
        <f ca="1">ROW(Source!A57)</f>
        <v>57</v>
      </c>
      <c r="B175">
        <v>991676013</v>
      </c>
      <c r="C175">
        <v>991679662</v>
      </c>
      <c r="D175">
        <v>37775402</v>
      </c>
      <c r="E175">
        <v>1</v>
      </c>
      <c r="F175">
        <v>1</v>
      </c>
      <c r="G175">
        <v>1</v>
      </c>
      <c r="H175">
        <v>1</v>
      </c>
      <c r="I175" t="s">
        <v>581</v>
      </c>
      <c r="K175" t="s">
        <v>582</v>
      </c>
      <c r="L175">
        <v>1369</v>
      </c>
      <c r="N175">
        <v>1013</v>
      </c>
      <c r="O175" t="s">
        <v>499</v>
      </c>
      <c r="P175" t="s">
        <v>499</v>
      </c>
      <c r="Q175">
        <v>1</v>
      </c>
      <c r="W175">
        <v>0</v>
      </c>
      <c r="X175">
        <v>855544366</v>
      </c>
      <c r="Y175">
        <v>422</v>
      </c>
      <c r="AA175">
        <v>0</v>
      </c>
      <c r="AB175">
        <v>0</v>
      </c>
      <c r="AC175">
        <v>0</v>
      </c>
      <c r="AD175">
        <v>9.07</v>
      </c>
      <c r="AE175">
        <v>0</v>
      </c>
      <c r="AF175">
        <v>0</v>
      </c>
      <c r="AG175">
        <v>0</v>
      </c>
      <c r="AH175">
        <v>9.07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422</v>
      </c>
      <c r="AV175">
        <v>1</v>
      </c>
      <c r="AW175">
        <v>2</v>
      </c>
      <c r="AX175">
        <v>991679663</v>
      </c>
      <c r="AY175">
        <v>1</v>
      </c>
      <c r="AZ175">
        <v>0</v>
      </c>
      <c r="BA175">
        <v>183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 ca="1">Y175*Source!I57</f>
        <v>8.44</v>
      </c>
      <c r="CY175">
        <f>AD175</f>
        <v>9.07</v>
      </c>
      <c r="CZ175">
        <f>AH175</f>
        <v>9.07</v>
      </c>
      <c r="DA175">
        <f>AL175</f>
        <v>1</v>
      </c>
      <c r="DB175">
        <f t="shared" si="44"/>
        <v>3827.54</v>
      </c>
      <c r="DC175">
        <f t="shared" si="45"/>
        <v>0</v>
      </c>
    </row>
    <row r="176" spans="1:107">
      <c r="A176">
        <f ca="1">ROW(Source!A57)</f>
        <v>57</v>
      </c>
      <c r="B176">
        <v>991676013</v>
      </c>
      <c r="C176">
        <v>991679662</v>
      </c>
      <c r="D176">
        <v>338039342</v>
      </c>
      <c r="E176">
        <v>1</v>
      </c>
      <c r="F176">
        <v>1</v>
      </c>
      <c r="G176">
        <v>1</v>
      </c>
      <c r="H176">
        <v>2</v>
      </c>
      <c r="I176" t="s">
        <v>524</v>
      </c>
      <c r="J176" t="s">
        <v>525</v>
      </c>
      <c r="K176" t="s">
        <v>526</v>
      </c>
      <c r="L176">
        <v>1368</v>
      </c>
      <c r="N176">
        <v>91022270</v>
      </c>
      <c r="O176" t="s">
        <v>505</v>
      </c>
      <c r="P176" t="s">
        <v>505</v>
      </c>
      <c r="Q176">
        <v>1</v>
      </c>
      <c r="W176">
        <v>0</v>
      </c>
      <c r="X176">
        <v>1230759911</v>
      </c>
      <c r="Y176">
        <v>4.2</v>
      </c>
      <c r="AA176">
        <v>0</v>
      </c>
      <c r="AB176">
        <v>932.72</v>
      </c>
      <c r="AC176">
        <v>389.76</v>
      </c>
      <c r="AD176">
        <v>0</v>
      </c>
      <c r="AE176">
        <v>0</v>
      </c>
      <c r="AF176">
        <v>87.17</v>
      </c>
      <c r="AG176">
        <v>11.6</v>
      </c>
      <c r="AH176">
        <v>0</v>
      </c>
      <c r="AI176">
        <v>1</v>
      </c>
      <c r="AJ176">
        <v>10.7</v>
      </c>
      <c r="AK176">
        <v>33.6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4.2</v>
      </c>
      <c r="AV176">
        <v>0</v>
      </c>
      <c r="AW176">
        <v>2</v>
      </c>
      <c r="AX176">
        <v>991679664</v>
      </c>
      <c r="AY176">
        <v>1</v>
      </c>
      <c r="AZ176">
        <v>0</v>
      </c>
      <c r="BA176">
        <v>184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 ca="1">Y176*Source!I57</f>
        <v>8.4000000000000005E-2</v>
      </c>
      <c r="CY176">
        <f>AB176</f>
        <v>932.72</v>
      </c>
      <c r="CZ176">
        <f>AF176</f>
        <v>87.17</v>
      </c>
      <c r="DA176">
        <f>AJ176</f>
        <v>10.7</v>
      </c>
      <c r="DB176">
        <f t="shared" si="44"/>
        <v>366.11</v>
      </c>
      <c r="DC176">
        <f t="shared" si="45"/>
        <v>48.72</v>
      </c>
    </row>
    <row r="177" spans="1:107">
      <c r="A177">
        <f ca="1">ROW(Source!A57)</f>
        <v>57</v>
      </c>
      <c r="B177">
        <v>991676013</v>
      </c>
      <c r="C177">
        <v>991679662</v>
      </c>
      <c r="D177">
        <v>337978656</v>
      </c>
      <c r="E177">
        <v>1</v>
      </c>
      <c r="F177">
        <v>1</v>
      </c>
      <c r="G177">
        <v>1</v>
      </c>
      <c r="H177">
        <v>3</v>
      </c>
      <c r="I177" t="s">
        <v>583</v>
      </c>
      <c r="J177" t="s">
        <v>584</v>
      </c>
      <c r="K177" t="s">
        <v>585</v>
      </c>
      <c r="L177">
        <v>1348</v>
      </c>
      <c r="N177">
        <v>39568864</v>
      </c>
      <c r="O177" t="s">
        <v>530</v>
      </c>
      <c r="P177" t="s">
        <v>530</v>
      </c>
      <c r="Q177">
        <v>1000</v>
      </c>
      <c r="W177">
        <v>0</v>
      </c>
      <c r="X177">
        <v>509278498</v>
      </c>
      <c r="Y177">
        <v>0.21</v>
      </c>
      <c r="AA177">
        <v>78512.34</v>
      </c>
      <c r="AB177">
        <v>0</v>
      </c>
      <c r="AC177">
        <v>0</v>
      </c>
      <c r="AD177">
        <v>0</v>
      </c>
      <c r="AE177">
        <v>13559.99</v>
      </c>
      <c r="AF177">
        <v>0</v>
      </c>
      <c r="AG177">
        <v>0</v>
      </c>
      <c r="AH177">
        <v>0</v>
      </c>
      <c r="AI177">
        <v>5.79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0.21</v>
      </c>
      <c r="AV177">
        <v>0</v>
      </c>
      <c r="AW177">
        <v>2</v>
      </c>
      <c r="AX177">
        <v>991679665</v>
      </c>
      <c r="AY177">
        <v>1</v>
      </c>
      <c r="AZ177">
        <v>0</v>
      </c>
      <c r="BA177">
        <v>185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 ca="1">Y177*Source!I57</f>
        <v>4.1999999999999997E-3</v>
      </c>
      <c r="CY177">
        <f>AA177</f>
        <v>78512.34</v>
      </c>
      <c r="CZ177">
        <f>AE177</f>
        <v>13559.99</v>
      </c>
      <c r="DA177">
        <f>AI177</f>
        <v>5.79</v>
      </c>
      <c r="DB177">
        <f t="shared" si="44"/>
        <v>2847.6</v>
      </c>
      <c r="DC177">
        <f t="shared" si="45"/>
        <v>0</v>
      </c>
    </row>
    <row r="178" spans="1:107">
      <c r="A178">
        <f ca="1">ROW(Source!A57)</f>
        <v>57</v>
      </c>
      <c r="B178">
        <v>991676013</v>
      </c>
      <c r="C178">
        <v>991679662</v>
      </c>
      <c r="D178">
        <v>338007378</v>
      </c>
      <c r="E178">
        <v>1</v>
      </c>
      <c r="F178">
        <v>1</v>
      </c>
      <c r="G178">
        <v>1</v>
      </c>
      <c r="H178">
        <v>3</v>
      </c>
      <c r="I178" t="s">
        <v>167</v>
      </c>
      <c r="J178" t="s">
        <v>169</v>
      </c>
      <c r="K178" t="s">
        <v>168</v>
      </c>
      <c r="L178">
        <v>195242642</v>
      </c>
      <c r="N178">
        <v>1010</v>
      </c>
      <c r="O178" t="s">
        <v>145</v>
      </c>
      <c r="P178" t="s">
        <v>145</v>
      </c>
      <c r="Q178">
        <v>1</v>
      </c>
      <c r="W178">
        <v>1</v>
      </c>
      <c r="X178">
        <v>-1636125907</v>
      </c>
      <c r="Y178">
        <v>-100</v>
      </c>
      <c r="AA178">
        <v>3580.02</v>
      </c>
      <c r="AB178">
        <v>0</v>
      </c>
      <c r="AC178">
        <v>0</v>
      </c>
      <c r="AD178">
        <v>0</v>
      </c>
      <c r="AE178">
        <v>476.7</v>
      </c>
      <c r="AF178">
        <v>0</v>
      </c>
      <c r="AG178">
        <v>0</v>
      </c>
      <c r="AH178">
        <v>0</v>
      </c>
      <c r="AI178">
        <v>7.51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-100</v>
      </c>
      <c r="AV178">
        <v>0</v>
      </c>
      <c r="AW178">
        <v>2</v>
      </c>
      <c r="AX178">
        <v>991679666</v>
      </c>
      <c r="AY178">
        <v>1</v>
      </c>
      <c r="AZ178">
        <v>6144</v>
      </c>
      <c r="BA178">
        <v>186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 ca="1">Y178*Source!I57</f>
        <v>-2</v>
      </c>
      <c r="CY178">
        <f>AA178</f>
        <v>3580.02</v>
      </c>
      <c r="CZ178">
        <f>AE178</f>
        <v>476.7</v>
      </c>
      <c r="DA178">
        <f>AI178</f>
        <v>7.51</v>
      </c>
      <c r="DB178">
        <f t="shared" si="44"/>
        <v>-47670</v>
      </c>
      <c r="DC178">
        <f t="shared" si="45"/>
        <v>0</v>
      </c>
    </row>
    <row r="179" spans="1:107">
      <c r="A179">
        <f ca="1">ROW(Source!A57)</f>
        <v>57</v>
      </c>
      <c r="B179">
        <v>991676013</v>
      </c>
      <c r="C179">
        <v>991679662</v>
      </c>
      <c r="D179">
        <v>338036065</v>
      </c>
      <c r="E179">
        <v>1</v>
      </c>
      <c r="F179">
        <v>1</v>
      </c>
      <c r="G179">
        <v>1</v>
      </c>
      <c r="H179">
        <v>3</v>
      </c>
      <c r="I179" t="s">
        <v>586</v>
      </c>
      <c r="J179" t="s">
        <v>587</v>
      </c>
      <c r="K179" t="s">
        <v>588</v>
      </c>
      <c r="L179">
        <v>1356</v>
      </c>
      <c r="N179">
        <v>1010</v>
      </c>
      <c r="O179" t="s">
        <v>589</v>
      </c>
      <c r="P179" t="s">
        <v>589</v>
      </c>
      <c r="Q179">
        <v>1000</v>
      </c>
      <c r="W179">
        <v>0</v>
      </c>
      <c r="X179">
        <v>-309739256</v>
      </c>
      <c r="Y179">
        <v>0.2</v>
      </c>
      <c r="AA179">
        <v>20961.46</v>
      </c>
      <c r="AB179">
        <v>0</v>
      </c>
      <c r="AC179">
        <v>0</v>
      </c>
      <c r="AD179">
        <v>0</v>
      </c>
      <c r="AE179">
        <v>5649.99</v>
      </c>
      <c r="AF179">
        <v>0</v>
      </c>
      <c r="AG179">
        <v>0</v>
      </c>
      <c r="AH179">
        <v>0</v>
      </c>
      <c r="AI179">
        <v>3.71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0.2</v>
      </c>
      <c r="AV179">
        <v>0</v>
      </c>
      <c r="AW179">
        <v>2</v>
      </c>
      <c r="AX179">
        <v>991679667</v>
      </c>
      <c r="AY179">
        <v>1</v>
      </c>
      <c r="AZ179">
        <v>0</v>
      </c>
      <c r="BA179">
        <v>187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 ca="1">Y179*Source!I57</f>
        <v>4.0000000000000001E-3</v>
      </c>
      <c r="CY179">
        <f>AA179</f>
        <v>20961.46</v>
      </c>
      <c r="CZ179">
        <f>AE179</f>
        <v>5649.99</v>
      </c>
      <c r="DA179">
        <f>AI179</f>
        <v>3.71</v>
      </c>
      <c r="DB179">
        <f t="shared" si="44"/>
        <v>1130</v>
      </c>
      <c r="DC179">
        <f t="shared" si="45"/>
        <v>0</v>
      </c>
    </row>
    <row r="180" spans="1:107">
      <c r="A180">
        <f ca="1">ROW(Source!A57)</f>
        <v>57</v>
      </c>
      <c r="B180">
        <v>991676013</v>
      </c>
      <c r="C180">
        <v>991679662</v>
      </c>
      <c r="D180">
        <v>0</v>
      </c>
      <c r="E180">
        <v>0</v>
      </c>
      <c r="F180">
        <v>1</v>
      </c>
      <c r="G180">
        <v>1</v>
      </c>
      <c r="H180">
        <v>3</v>
      </c>
      <c r="I180" t="s">
        <v>109</v>
      </c>
      <c r="K180" t="s">
        <v>171</v>
      </c>
      <c r="L180">
        <v>1354</v>
      </c>
      <c r="N180">
        <v>1010</v>
      </c>
      <c r="O180" t="s">
        <v>144</v>
      </c>
      <c r="P180" t="s">
        <v>145</v>
      </c>
      <c r="Q180">
        <v>1</v>
      </c>
      <c r="W180">
        <v>0</v>
      </c>
      <c r="X180">
        <v>1879695266</v>
      </c>
      <c r="Y180">
        <v>100</v>
      </c>
      <c r="AA180">
        <v>12054.17</v>
      </c>
      <c r="AB180">
        <v>0</v>
      </c>
      <c r="AC180">
        <v>0</v>
      </c>
      <c r="AD180">
        <v>0</v>
      </c>
      <c r="AE180">
        <v>12054.17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0</v>
      </c>
      <c r="AQ180">
        <v>0</v>
      </c>
      <c r="AR180">
        <v>0</v>
      </c>
      <c r="AT180">
        <v>100</v>
      </c>
      <c r="AV180">
        <v>0</v>
      </c>
      <c r="AW180">
        <v>1</v>
      </c>
      <c r="AX180">
        <v>-1</v>
      </c>
      <c r="AY180">
        <v>0</v>
      </c>
      <c r="AZ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 ca="1">Y180*Source!I57</f>
        <v>2</v>
      </c>
      <c r="CY180">
        <f>AA180</f>
        <v>12054.17</v>
      </c>
      <c r="CZ180">
        <f>AE180</f>
        <v>12054.17</v>
      </c>
      <c r="DA180">
        <f>AI180</f>
        <v>1</v>
      </c>
      <c r="DB180">
        <f t="shared" si="44"/>
        <v>1205417</v>
      </c>
      <c r="DC180">
        <f t="shared" si="45"/>
        <v>0</v>
      </c>
    </row>
    <row r="181" spans="1:107">
      <c r="A181">
        <f ca="1">ROW(Source!A62)</f>
        <v>62</v>
      </c>
      <c r="B181">
        <v>991675999</v>
      </c>
      <c r="C181">
        <v>991679850</v>
      </c>
      <c r="D181">
        <v>456906898</v>
      </c>
      <c r="E181">
        <v>1</v>
      </c>
      <c r="F181">
        <v>1</v>
      </c>
      <c r="G181">
        <v>1</v>
      </c>
      <c r="H181">
        <v>1</v>
      </c>
      <c r="I181" t="s">
        <v>590</v>
      </c>
      <c r="K181" t="s">
        <v>591</v>
      </c>
      <c r="L181">
        <v>1369</v>
      </c>
      <c r="N181">
        <v>1013</v>
      </c>
      <c r="O181" t="s">
        <v>499</v>
      </c>
      <c r="P181" t="s">
        <v>499</v>
      </c>
      <c r="Q181">
        <v>1</v>
      </c>
      <c r="W181">
        <v>0</v>
      </c>
      <c r="X181">
        <v>1389292454</v>
      </c>
      <c r="Y181">
        <v>6</v>
      </c>
      <c r="AA181">
        <v>0</v>
      </c>
      <c r="AB181">
        <v>0</v>
      </c>
      <c r="AC181">
        <v>0</v>
      </c>
      <c r="AD181">
        <v>9.07</v>
      </c>
      <c r="AE181">
        <v>0</v>
      </c>
      <c r="AF181">
        <v>0</v>
      </c>
      <c r="AG181">
        <v>0</v>
      </c>
      <c r="AH181">
        <v>9.07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6</v>
      </c>
      <c r="AV181">
        <v>1</v>
      </c>
      <c r="AW181">
        <v>2</v>
      </c>
      <c r="AX181">
        <v>991679851</v>
      </c>
      <c r="AY181">
        <v>1</v>
      </c>
      <c r="AZ181">
        <v>0</v>
      </c>
      <c r="BA181">
        <v>189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 ca="1">Y181*Source!I62</f>
        <v>6</v>
      </c>
      <c r="CY181">
        <f>AD181</f>
        <v>9.07</v>
      </c>
      <c r="CZ181">
        <f>AH181</f>
        <v>9.07</v>
      </c>
      <c r="DA181">
        <f>AL181</f>
        <v>1</v>
      </c>
      <c r="DB181">
        <f t="shared" si="44"/>
        <v>54.42</v>
      </c>
      <c r="DC181">
        <f t="shared" si="45"/>
        <v>0</v>
      </c>
    </row>
    <row r="182" spans="1:107">
      <c r="A182">
        <f ca="1">ROW(Source!A62)</f>
        <v>62</v>
      </c>
      <c r="B182">
        <v>991675999</v>
      </c>
      <c r="C182">
        <v>991679850</v>
      </c>
      <c r="D182">
        <v>121548</v>
      </c>
      <c r="E182">
        <v>1</v>
      </c>
      <c r="F182">
        <v>1</v>
      </c>
      <c r="G182">
        <v>1</v>
      </c>
      <c r="H182">
        <v>1</v>
      </c>
      <c r="I182" t="s">
        <v>92</v>
      </c>
      <c r="K182" t="s">
        <v>500</v>
      </c>
      <c r="L182">
        <v>608254</v>
      </c>
      <c r="N182">
        <v>1013</v>
      </c>
      <c r="O182" t="s">
        <v>501</v>
      </c>
      <c r="P182" t="s">
        <v>501</v>
      </c>
      <c r="Q182">
        <v>1</v>
      </c>
      <c r="W182">
        <v>0</v>
      </c>
      <c r="X182">
        <v>-185737400</v>
      </c>
      <c r="Y182">
        <v>3.75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3.75</v>
      </c>
      <c r="AV182">
        <v>2</v>
      </c>
      <c r="AW182">
        <v>2</v>
      </c>
      <c r="AX182">
        <v>991679852</v>
      </c>
      <c r="AY182">
        <v>1</v>
      </c>
      <c r="AZ182">
        <v>0</v>
      </c>
      <c r="BA182">
        <v>190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 ca="1">Y182*Source!I62</f>
        <v>3.75</v>
      </c>
      <c r="CY182">
        <f>AD182</f>
        <v>0</v>
      </c>
      <c r="CZ182">
        <f>AH182</f>
        <v>0</v>
      </c>
      <c r="DA182">
        <f>AL182</f>
        <v>1</v>
      </c>
      <c r="DB182">
        <f t="shared" si="44"/>
        <v>0</v>
      </c>
      <c r="DC182">
        <f t="shared" si="45"/>
        <v>0</v>
      </c>
    </row>
    <row r="183" spans="1:107">
      <c r="A183">
        <f ca="1">ROW(Source!A62)</f>
        <v>62</v>
      </c>
      <c r="B183">
        <v>991675999</v>
      </c>
      <c r="C183">
        <v>991679850</v>
      </c>
      <c r="D183">
        <v>456904574</v>
      </c>
      <c r="E183">
        <v>1</v>
      </c>
      <c r="F183">
        <v>1</v>
      </c>
      <c r="G183">
        <v>1</v>
      </c>
      <c r="H183">
        <v>2</v>
      </c>
      <c r="I183" t="s">
        <v>592</v>
      </c>
      <c r="J183" t="s">
        <v>593</v>
      </c>
      <c r="K183" t="s">
        <v>594</v>
      </c>
      <c r="L183">
        <v>1368</v>
      </c>
      <c r="N183">
        <v>91022270</v>
      </c>
      <c r="O183" t="s">
        <v>505</v>
      </c>
      <c r="P183" t="s">
        <v>505</v>
      </c>
      <c r="Q183">
        <v>1</v>
      </c>
      <c r="W183">
        <v>0</v>
      </c>
      <c r="X183">
        <v>-1884757457</v>
      </c>
      <c r="Y183">
        <v>3.75</v>
      </c>
      <c r="AA183">
        <v>0</v>
      </c>
      <c r="AB183">
        <v>129.80000000000001</v>
      </c>
      <c r="AC183">
        <v>10.06</v>
      </c>
      <c r="AD183">
        <v>0</v>
      </c>
      <c r="AE183">
        <v>0</v>
      </c>
      <c r="AF183">
        <v>129.80000000000001</v>
      </c>
      <c r="AG183">
        <v>10.06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3.75</v>
      </c>
      <c r="AV183">
        <v>0</v>
      </c>
      <c r="AW183">
        <v>2</v>
      </c>
      <c r="AX183">
        <v>991679853</v>
      </c>
      <c r="AY183">
        <v>1</v>
      </c>
      <c r="AZ183">
        <v>0</v>
      </c>
      <c r="BA183">
        <v>191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 ca="1">Y183*Source!I62</f>
        <v>3.75</v>
      </c>
      <c r="CY183">
        <f>AB183</f>
        <v>129.80000000000001</v>
      </c>
      <c r="CZ183">
        <f>AF183</f>
        <v>129.80000000000001</v>
      </c>
      <c r="DA183">
        <f>AJ183</f>
        <v>1</v>
      </c>
      <c r="DB183">
        <f t="shared" si="44"/>
        <v>486.75</v>
      </c>
      <c r="DC183">
        <f t="shared" si="45"/>
        <v>37.729999999999997</v>
      </c>
    </row>
    <row r="184" spans="1:107">
      <c r="A184">
        <f ca="1">ROW(Source!A62)</f>
        <v>62</v>
      </c>
      <c r="B184">
        <v>991675999</v>
      </c>
      <c r="C184">
        <v>991679850</v>
      </c>
      <c r="D184">
        <v>456904673</v>
      </c>
      <c r="E184">
        <v>1</v>
      </c>
      <c r="F184">
        <v>1</v>
      </c>
      <c r="G184">
        <v>1</v>
      </c>
      <c r="H184">
        <v>2</v>
      </c>
      <c r="I184" t="s">
        <v>524</v>
      </c>
      <c r="J184" t="s">
        <v>595</v>
      </c>
      <c r="K184" t="s">
        <v>526</v>
      </c>
      <c r="L184">
        <v>1368</v>
      </c>
      <c r="N184">
        <v>91022270</v>
      </c>
      <c r="O184" t="s">
        <v>505</v>
      </c>
      <c r="P184" t="s">
        <v>505</v>
      </c>
      <c r="Q184">
        <v>1</v>
      </c>
      <c r="W184">
        <v>0</v>
      </c>
      <c r="X184">
        <v>1062115854</v>
      </c>
      <c r="Y184">
        <v>0.5</v>
      </c>
      <c r="AA184">
        <v>0</v>
      </c>
      <c r="AB184">
        <v>87.17</v>
      </c>
      <c r="AC184">
        <v>11.6</v>
      </c>
      <c r="AD184">
        <v>0</v>
      </c>
      <c r="AE184">
        <v>0</v>
      </c>
      <c r="AF184">
        <v>87.17</v>
      </c>
      <c r="AG184">
        <v>11.6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0.5</v>
      </c>
      <c r="AV184">
        <v>0</v>
      </c>
      <c r="AW184">
        <v>2</v>
      </c>
      <c r="AX184">
        <v>991679854</v>
      </c>
      <c r="AY184">
        <v>1</v>
      </c>
      <c r="AZ184">
        <v>0</v>
      </c>
      <c r="BA184">
        <v>192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 ca="1">Y184*Source!I62</f>
        <v>0.5</v>
      </c>
      <c r="CY184">
        <f>AB184</f>
        <v>87.17</v>
      </c>
      <c r="CZ184">
        <f>AF184</f>
        <v>87.17</v>
      </c>
      <c r="DA184">
        <f>AJ184</f>
        <v>1</v>
      </c>
      <c r="DB184">
        <f t="shared" si="44"/>
        <v>43.59</v>
      </c>
      <c r="DC184">
        <f t="shared" si="45"/>
        <v>5.8</v>
      </c>
    </row>
    <row r="185" spans="1:107">
      <c r="A185">
        <f ca="1">ROW(Source!A62)</f>
        <v>62</v>
      </c>
      <c r="B185">
        <v>991675999</v>
      </c>
      <c r="C185">
        <v>991679850</v>
      </c>
      <c r="D185">
        <v>456903341</v>
      </c>
      <c r="E185">
        <v>1</v>
      </c>
      <c r="F185">
        <v>1</v>
      </c>
      <c r="G185">
        <v>1</v>
      </c>
      <c r="H185">
        <v>3</v>
      </c>
      <c r="I185" t="s">
        <v>596</v>
      </c>
      <c r="J185" t="s">
        <v>597</v>
      </c>
      <c r="K185" t="s">
        <v>598</v>
      </c>
      <c r="L185">
        <v>1346</v>
      </c>
      <c r="N185">
        <v>39568864</v>
      </c>
      <c r="O185" t="s">
        <v>540</v>
      </c>
      <c r="P185" t="s">
        <v>540</v>
      </c>
      <c r="Q185">
        <v>1</v>
      </c>
      <c r="W185">
        <v>0</v>
      </c>
      <c r="X185">
        <v>-1060686985</v>
      </c>
      <c r="Y185">
        <v>0.4</v>
      </c>
      <c r="AA185">
        <v>78.38</v>
      </c>
      <c r="AB185">
        <v>0</v>
      </c>
      <c r="AC185">
        <v>0</v>
      </c>
      <c r="AD185">
        <v>0</v>
      </c>
      <c r="AE185">
        <v>78.38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0.4</v>
      </c>
      <c r="AV185">
        <v>0</v>
      </c>
      <c r="AW185">
        <v>2</v>
      </c>
      <c r="AX185">
        <v>991679855</v>
      </c>
      <c r="AY185">
        <v>1</v>
      </c>
      <c r="AZ185">
        <v>0</v>
      </c>
      <c r="BA185">
        <v>193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 ca="1">Y185*Source!I62</f>
        <v>0.4</v>
      </c>
      <c r="CY185">
        <f t="shared" ref="CY185:CY191" si="46">AA185</f>
        <v>78.38</v>
      </c>
      <c r="CZ185">
        <f t="shared" ref="CZ185:CZ191" si="47">AE185</f>
        <v>78.38</v>
      </c>
      <c r="DA185">
        <f t="shared" ref="DA185:DA191" si="48">AI185</f>
        <v>1</v>
      </c>
      <c r="DB185">
        <f t="shared" si="44"/>
        <v>31.35</v>
      </c>
      <c r="DC185">
        <f t="shared" si="45"/>
        <v>0</v>
      </c>
    </row>
    <row r="186" spans="1:107">
      <c r="A186">
        <f ca="1">ROW(Source!A62)</f>
        <v>62</v>
      </c>
      <c r="B186">
        <v>991675999</v>
      </c>
      <c r="C186">
        <v>991679850</v>
      </c>
      <c r="D186">
        <v>456903348</v>
      </c>
      <c r="E186">
        <v>1</v>
      </c>
      <c r="F186">
        <v>1</v>
      </c>
      <c r="G186">
        <v>1</v>
      </c>
      <c r="H186">
        <v>3</v>
      </c>
      <c r="I186" t="s">
        <v>599</v>
      </c>
      <c r="J186" t="s">
        <v>600</v>
      </c>
      <c r="K186" t="s">
        <v>601</v>
      </c>
      <c r="L186">
        <v>1348</v>
      </c>
      <c r="N186">
        <v>39568864</v>
      </c>
      <c r="O186" t="s">
        <v>530</v>
      </c>
      <c r="P186" t="s">
        <v>530</v>
      </c>
      <c r="Q186">
        <v>1000</v>
      </c>
      <c r="W186">
        <v>0</v>
      </c>
      <c r="X186">
        <v>-1298610511</v>
      </c>
      <c r="Y186">
        <v>5.0000000000000001E-4</v>
      </c>
      <c r="AA186">
        <v>35003</v>
      </c>
      <c r="AB186">
        <v>0</v>
      </c>
      <c r="AC186">
        <v>0</v>
      </c>
      <c r="AD186">
        <v>0</v>
      </c>
      <c r="AE186">
        <v>35003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5.0000000000000001E-4</v>
      </c>
      <c r="AV186">
        <v>0</v>
      </c>
      <c r="AW186">
        <v>2</v>
      </c>
      <c r="AX186">
        <v>991679856</v>
      </c>
      <c r="AY186">
        <v>1</v>
      </c>
      <c r="AZ186">
        <v>0</v>
      </c>
      <c r="BA186">
        <v>194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 ca="1">Y186*Source!I62</f>
        <v>5.0000000000000001E-4</v>
      </c>
      <c r="CY186">
        <f t="shared" si="46"/>
        <v>35003</v>
      </c>
      <c r="CZ186">
        <f t="shared" si="47"/>
        <v>35003</v>
      </c>
      <c r="DA186">
        <f t="shared" si="48"/>
        <v>1</v>
      </c>
      <c r="DB186">
        <f t="shared" si="44"/>
        <v>17.5</v>
      </c>
      <c r="DC186">
        <f t="shared" si="45"/>
        <v>0</v>
      </c>
    </row>
    <row r="187" spans="1:107">
      <c r="A187">
        <f ca="1">ROW(Source!A62)</f>
        <v>62</v>
      </c>
      <c r="B187">
        <v>991675999</v>
      </c>
      <c r="C187">
        <v>991679850</v>
      </c>
      <c r="D187">
        <v>456903307</v>
      </c>
      <c r="E187">
        <v>1</v>
      </c>
      <c r="F187">
        <v>1</v>
      </c>
      <c r="G187">
        <v>1</v>
      </c>
      <c r="H187">
        <v>3</v>
      </c>
      <c r="I187" t="s">
        <v>602</v>
      </c>
      <c r="J187" t="s">
        <v>603</v>
      </c>
      <c r="K187" t="s">
        <v>604</v>
      </c>
      <c r="L187">
        <v>1348</v>
      </c>
      <c r="N187">
        <v>39568864</v>
      </c>
      <c r="O187" t="s">
        <v>530</v>
      </c>
      <c r="P187" t="s">
        <v>530</v>
      </c>
      <c r="Q187">
        <v>1000</v>
      </c>
      <c r="W187">
        <v>0</v>
      </c>
      <c r="X187">
        <v>2119578547</v>
      </c>
      <c r="Y187">
        <v>8.0000000000000004E-4</v>
      </c>
      <c r="AA187">
        <v>7407.02</v>
      </c>
      <c r="AB187">
        <v>0</v>
      </c>
      <c r="AC187">
        <v>0</v>
      </c>
      <c r="AD187">
        <v>0</v>
      </c>
      <c r="AE187">
        <v>7407.02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T187">
        <v>8.0000000000000004E-4</v>
      </c>
      <c r="AV187">
        <v>0</v>
      </c>
      <c r="AW187">
        <v>2</v>
      </c>
      <c r="AX187">
        <v>991679857</v>
      </c>
      <c r="AY187">
        <v>1</v>
      </c>
      <c r="AZ187">
        <v>0</v>
      </c>
      <c r="BA187">
        <v>195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 ca="1">Y187*Source!I62</f>
        <v>8.0000000000000004E-4</v>
      </c>
      <c r="CY187">
        <f t="shared" si="46"/>
        <v>7407.02</v>
      </c>
      <c r="CZ187">
        <f t="shared" si="47"/>
        <v>7407.02</v>
      </c>
      <c r="DA187">
        <f t="shared" si="48"/>
        <v>1</v>
      </c>
      <c r="DB187">
        <f t="shared" si="44"/>
        <v>5.93</v>
      </c>
      <c r="DC187">
        <f t="shared" si="45"/>
        <v>0</v>
      </c>
    </row>
    <row r="188" spans="1:107">
      <c r="A188">
        <f ca="1">ROW(Source!A62)</f>
        <v>62</v>
      </c>
      <c r="B188">
        <v>991675999</v>
      </c>
      <c r="C188">
        <v>991679850</v>
      </c>
      <c r="D188">
        <v>456903308</v>
      </c>
      <c r="E188">
        <v>1</v>
      </c>
      <c r="F188">
        <v>1</v>
      </c>
      <c r="G188">
        <v>1</v>
      </c>
      <c r="H188">
        <v>3</v>
      </c>
      <c r="I188" t="s">
        <v>605</v>
      </c>
      <c r="J188" t="s">
        <v>606</v>
      </c>
      <c r="K188" t="s">
        <v>607</v>
      </c>
      <c r="L188">
        <v>1348</v>
      </c>
      <c r="N188">
        <v>39568864</v>
      </c>
      <c r="O188" t="s">
        <v>530</v>
      </c>
      <c r="P188" t="s">
        <v>530</v>
      </c>
      <c r="Q188">
        <v>1000</v>
      </c>
      <c r="W188">
        <v>0</v>
      </c>
      <c r="X188">
        <v>-565113967</v>
      </c>
      <c r="Y188">
        <v>4.0000000000000002E-4</v>
      </c>
      <c r="AA188">
        <v>1865</v>
      </c>
      <c r="AB188">
        <v>0</v>
      </c>
      <c r="AC188">
        <v>0</v>
      </c>
      <c r="AD188">
        <v>0</v>
      </c>
      <c r="AE188">
        <v>1865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4.0000000000000002E-4</v>
      </c>
      <c r="AV188">
        <v>0</v>
      </c>
      <c r="AW188">
        <v>2</v>
      </c>
      <c r="AX188">
        <v>991679858</v>
      </c>
      <c r="AY188">
        <v>1</v>
      </c>
      <c r="AZ188">
        <v>0</v>
      </c>
      <c r="BA188">
        <v>196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 ca="1">Y188*Source!I62</f>
        <v>4.0000000000000002E-4</v>
      </c>
      <c r="CY188">
        <f t="shared" si="46"/>
        <v>1865</v>
      </c>
      <c r="CZ188">
        <f t="shared" si="47"/>
        <v>1865</v>
      </c>
      <c r="DA188">
        <f t="shared" si="48"/>
        <v>1</v>
      </c>
      <c r="DB188">
        <f t="shared" si="44"/>
        <v>0.75</v>
      </c>
      <c r="DC188">
        <f t="shared" si="45"/>
        <v>0</v>
      </c>
    </row>
    <row r="189" spans="1:107">
      <c r="A189">
        <f ca="1">ROW(Source!A62)</f>
        <v>62</v>
      </c>
      <c r="B189">
        <v>991675999</v>
      </c>
      <c r="C189">
        <v>991679850</v>
      </c>
      <c r="D189">
        <v>456903304</v>
      </c>
      <c r="E189">
        <v>1</v>
      </c>
      <c r="F189">
        <v>1</v>
      </c>
      <c r="G189">
        <v>1</v>
      </c>
      <c r="H189">
        <v>3</v>
      </c>
      <c r="I189" t="s">
        <v>608</v>
      </c>
      <c r="J189" t="s">
        <v>609</v>
      </c>
      <c r="K189" t="s">
        <v>610</v>
      </c>
      <c r="L189">
        <v>1348</v>
      </c>
      <c r="N189">
        <v>39568864</v>
      </c>
      <c r="O189" t="s">
        <v>530</v>
      </c>
      <c r="P189" t="s">
        <v>530</v>
      </c>
      <c r="Q189">
        <v>1000</v>
      </c>
      <c r="W189">
        <v>0</v>
      </c>
      <c r="X189">
        <v>-1759114284</v>
      </c>
      <c r="Y189">
        <v>3.5000000000000003E-2</v>
      </c>
      <c r="AA189">
        <v>1205.71</v>
      </c>
      <c r="AB189">
        <v>0</v>
      </c>
      <c r="AC189">
        <v>0</v>
      </c>
      <c r="AD189">
        <v>0</v>
      </c>
      <c r="AE189">
        <v>1205.71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3.5000000000000003E-2</v>
      </c>
      <c r="AV189">
        <v>0</v>
      </c>
      <c r="AW189">
        <v>2</v>
      </c>
      <c r="AX189">
        <v>991679859</v>
      </c>
      <c r="AY189">
        <v>1</v>
      </c>
      <c r="AZ189">
        <v>0</v>
      </c>
      <c r="BA189">
        <v>197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 ca="1">Y189*Source!I62</f>
        <v>3.5000000000000003E-2</v>
      </c>
      <c r="CY189">
        <f t="shared" si="46"/>
        <v>1205.71</v>
      </c>
      <c r="CZ189">
        <f t="shared" si="47"/>
        <v>1205.71</v>
      </c>
      <c r="DA189">
        <f t="shared" si="48"/>
        <v>1</v>
      </c>
      <c r="DB189">
        <f t="shared" si="44"/>
        <v>42.2</v>
      </c>
      <c r="DC189">
        <f t="shared" si="45"/>
        <v>0</v>
      </c>
    </row>
    <row r="190" spans="1:107">
      <c r="A190">
        <f ca="1">ROW(Source!A62)</f>
        <v>62</v>
      </c>
      <c r="B190">
        <v>991675999</v>
      </c>
      <c r="C190">
        <v>991679850</v>
      </c>
      <c r="D190">
        <v>456903979</v>
      </c>
      <c r="E190">
        <v>1</v>
      </c>
      <c r="F190">
        <v>1</v>
      </c>
      <c r="G190">
        <v>1</v>
      </c>
      <c r="H190">
        <v>3</v>
      </c>
      <c r="I190" t="s">
        <v>541</v>
      </c>
      <c r="J190" t="s">
        <v>611</v>
      </c>
      <c r="K190" t="s">
        <v>543</v>
      </c>
      <c r="L190">
        <v>1339</v>
      </c>
      <c r="N190">
        <v>1007</v>
      </c>
      <c r="O190" t="s">
        <v>512</v>
      </c>
      <c r="P190" t="s">
        <v>512</v>
      </c>
      <c r="Q190">
        <v>1</v>
      </c>
      <c r="W190">
        <v>0</v>
      </c>
      <c r="X190">
        <v>1536317706</v>
      </c>
      <c r="Y190">
        <v>9</v>
      </c>
      <c r="AA190">
        <v>2.44</v>
      </c>
      <c r="AB190">
        <v>0</v>
      </c>
      <c r="AC190">
        <v>0</v>
      </c>
      <c r="AD190">
        <v>0</v>
      </c>
      <c r="AE190">
        <v>2.44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9</v>
      </c>
      <c r="AV190">
        <v>0</v>
      </c>
      <c r="AW190">
        <v>2</v>
      </c>
      <c r="AX190">
        <v>991679860</v>
      </c>
      <c r="AY190">
        <v>1</v>
      </c>
      <c r="AZ190">
        <v>0</v>
      </c>
      <c r="BA190">
        <v>198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 ca="1">Y190*Source!I62</f>
        <v>9</v>
      </c>
      <c r="CY190">
        <f t="shared" si="46"/>
        <v>2.44</v>
      </c>
      <c r="CZ190">
        <f t="shared" si="47"/>
        <v>2.44</v>
      </c>
      <c r="DA190">
        <f t="shared" si="48"/>
        <v>1</v>
      </c>
      <c r="DB190">
        <f t="shared" si="44"/>
        <v>21.96</v>
      </c>
      <c r="DC190">
        <f t="shared" si="45"/>
        <v>0</v>
      </c>
    </row>
    <row r="191" spans="1:107">
      <c r="A191">
        <f ca="1">ROW(Source!A62)</f>
        <v>62</v>
      </c>
      <c r="B191">
        <v>991675999</v>
      </c>
      <c r="C191">
        <v>991679850</v>
      </c>
      <c r="D191">
        <v>456904284</v>
      </c>
      <c r="E191">
        <v>1</v>
      </c>
      <c r="F191">
        <v>1</v>
      </c>
      <c r="G191">
        <v>1</v>
      </c>
      <c r="H191">
        <v>3</v>
      </c>
      <c r="I191" t="s">
        <v>612</v>
      </c>
      <c r="J191" t="s">
        <v>613</v>
      </c>
      <c r="K191" t="s">
        <v>614</v>
      </c>
      <c r="L191">
        <v>1346</v>
      </c>
      <c r="N191">
        <v>39568864</v>
      </c>
      <c r="O191" t="s">
        <v>540</v>
      </c>
      <c r="P191" t="s">
        <v>540</v>
      </c>
      <c r="Q191">
        <v>1</v>
      </c>
      <c r="W191">
        <v>0</v>
      </c>
      <c r="X191">
        <v>-1031585242</v>
      </c>
      <c r="Y191">
        <v>1</v>
      </c>
      <c r="AA191">
        <v>26.52</v>
      </c>
      <c r="AB191">
        <v>0</v>
      </c>
      <c r="AC191">
        <v>0</v>
      </c>
      <c r="AD191">
        <v>0</v>
      </c>
      <c r="AE191">
        <v>26.52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1</v>
      </c>
      <c r="AV191">
        <v>0</v>
      </c>
      <c r="AW191">
        <v>2</v>
      </c>
      <c r="AX191">
        <v>991679861</v>
      </c>
      <c r="AY191">
        <v>1</v>
      </c>
      <c r="AZ191">
        <v>0</v>
      </c>
      <c r="BA191">
        <v>199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 ca="1">Y191*Source!I62</f>
        <v>1</v>
      </c>
      <c r="CY191">
        <f t="shared" si="46"/>
        <v>26.52</v>
      </c>
      <c r="CZ191">
        <f t="shared" si="47"/>
        <v>26.52</v>
      </c>
      <c r="DA191">
        <f t="shared" si="48"/>
        <v>1</v>
      </c>
      <c r="DB191">
        <f t="shared" si="44"/>
        <v>26.52</v>
      </c>
      <c r="DC191">
        <f t="shared" si="45"/>
        <v>0</v>
      </c>
    </row>
    <row r="192" spans="1:107">
      <c r="A192">
        <f ca="1">ROW(Source!A63)</f>
        <v>63</v>
      </c>
      <c r="B192">
        <v>991676013</v>
      </c>
      <c r="C192">
        <v>991679850</v>
      </c>
      <c r="D192">
        <v>456906898</v>
      </c>
      <c r="E192">
        <v>1</v>
      </c>
      <c r="F192">
        <v>1</v>
      </c>
      <c r="G192">
        <v>1</v>
      </c>
      <c r="H192">
        <v>1</v>
      </c>
      <c r="I192" t="s">
        <v>590</v>
      </c>
      <c r="K192" t="s">
        <v>591</v>
      </c>
      <c r="L192">
        <v>1369</v>
      </c>
      <c r="N192">
        <v>1013</v>
      </c>
      <c r="O192" t="s">
        <v>499</v>
      </c>
      <c r="P192" t="s">
        <v>499</v>
      </c>
      <c r="Q192">
        <v>1</v>
      </c>
      <c r="W192">
        <v>0</v>
      </c>
      <c r="X192">
        <v>1389292454</v>
      </c>
      <c r="Y192">
        <v>6</v>
      </c>
      <c r="AA192">
        <v>0</v>
      </c>
      <c r="AB192">
        <v>0</v>
      </c>
      <c r="AC192">
        <v>0</v>
      </c>
      <c r="AD192">
        <v>9.07</v>
      </c>
      <c r="AE192">
        <v>0</v>
      </c>
      <c r="AF192">
        <v>0</v>
      </c>
      <c r="AG192">
        <v>0</v>
      </c>
      <c r="AH192">
        <v>9.07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6</v>
      </c>
      <c r="AV192">
        <v>1</v>
      </c>
      <c r="AW192">
        <v>2</v>
      </c>
      <c r="AX192">
        <v>991679851</v>
      </c>
      <c r="AY192">
        <v>1</v>
      </c>
      <c r="AZ192">
        <v>0</v>
      </c>
      <c r="BA192">
        <v>200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 ca="1">Y192*Source!I63</f>
        <v>6</v>
      </c>
      <c r="CY192">
        <f>AD192</f>
        <v>9.07</v>
      </c>
      <c r="CZ192">
        <f>AH192</f>
        <v>9.07</v>
      </c>
      <c r="DA192">
        <f>AL192</f>
        <v>1</v>
      </c>
      <c r="DB192">
        <f t="shared" si="44"/>
        <v>54.42</v>
      </c>
      <c r="DC192">
        <f t="shared" si="45"/>
        <v>0</v>
      </c>
    </row>
    <row r="193" spans="1:107">
      <c r="A193">
        <f ca="1">ROW(Source!A63)</f>
        <v>63</v>
      </c>
      <c r="B193">
        <v>991676013</v>
      </c>
      <c r="C193">
        <v>991679850</v>
      </c>
      <c r="D193">
        <v>121548</v>
      </c>
      <c r="E193">
        <v>1</v>
      </c>
      <c r="F193">
        <v>1</v>
      </c>
      <c r="G193">
        <v>1</v>
      </c>
      <c r="H193">
        <v>1</v>
      </c>
      <c r="I193" t="s">
        <v>92</v>
      </c>
      <c r="K193" t="s">
        <v>500</v>
      </c>
      <c r="L193">
        <v>608254</v>
      </c>
      <c r="N193">
        <v>1013</v>
      </c>
      <c r="O193" t="s">
        <v>501</v>
      </c>
      <c r="P193" t="s">
        <v>501</v>
      </c>
      <c r="Q193">
        <v>1</v>
      </c>
      <c r="W193">
        <v>0</v>
      </c>
      <c r="X193">
        <v>-185737400</v>
      </c>
      <c r="Y193">
        <v>3.75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3.75</v>
      </c>
      <c r="AV193">
        <v>2</v>
      </c>
      <c r="AW193">
        <v>2</v>
      </c>
      <c r="AX193">
        <v>991679852</v>
      </c>
      <c r="AY193">
        <v>1</v>
      </c>
      <c r="AZ193">
        <v>0</v>
      </c>
      <c r="BA193">
        <v>201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 ca="1">Y193*Source!I63</f>
        <v>3.75</v>
      </c>
      <c r="CY193">
        <f>AD193</f>
        <v>0</v>
      </c>
      <c r="CZ193">
        <f>AH193</f>
        <v>0</v>
      </c>
      <c r="DA193">
        <f>AL193</f>
        <v>1</v>
      </c>
      <c r="DB193">
        <f t="shared" si="44"/>
        <v>0</v>
      </c>
      <c r="DC193">
        <f t="shared" si="45"/>
        <v>0</v>
      </c>
    </row>
    <row r="194" spans="1:107">
      <c r="A194">
        <f ca="1">ROW(Source!A63)</f>
        <v>63</v>
      </c>
      <c r="B194">
        <v>991676013</v>
      </c>
      <c r="C194">
        <v>991679850</v>
      </c>
      <c r="D194">
        <v>456904574</v>
      </c>
      <c r="E194">
        <v>1</v>
      </c>
      <c r="F194">
        <v>1</v>
      </c>
      <c r="G194">
        <v>1</v>
      </c>
      <c r="H194">
        <v>2</v>
      </c>
      <c r="I194" t="s">
        <v>592</v>
      </c>
      <c r="J194" t="s">
        <v>593</v>
      </c>
      <c r="K194" t="s">
        <v>594</v>
      </c>
      <c r="L194">
        <v>1368</v>
      </c>
      <c r="N194">
        <v>91022270</v>
      </c>
      <c r="O194" t="s">
        <v>505</v>
      </c>
      <c r="P194" t="s">
        <v>505</v>
      </c>
      <c r="Q194">
        <v>1</v>
      </c>
      <c r="W194">
        <v>0</v>
      </c>
      <c r="X194">
        <v>-1884757457</v>
      </c>
      <c r="Y194">
        <v>3.75</v>
      </c>
      <c r="AA194">
        <v>0</v>
      </c>
      <c r="AB194">
        <v>1025.42</v>
      </c>
      <c r="AC194">
        <v>338.02</v>
      </c>
      <c r="AD194">
        <v>0</v>
      </c>
      <c r="AE194">
        <v>0</v>
      </c>
      <c r="AF194">
        <v>129.80000000000001</v>
      </c>
      <c r="AG194">
        <v>10.06</v>
      </c>
      <c r="AH194">
        <v>0</v>
      </c>
      <c r="AI194">
        <v>1</v>
      </c>
      <c r="AJ194">
        <v>7.9</v>
      </c>
      <c r="AK194">
        <v>33.6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3.75</v>
      </c>
      <c r="AV194">
        <v>0</v>
      </c>
      <c r="AW194">
        <v>2</v>
      </c>
      <c r="AX194">
        <v>991679853</v>
      </c>
      <c r="AY194">
        <v>1</v>
      </c>
      <c r="AZ194">
        <v>0</v>
      </c>
      <c r="BA194">
        <v>202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 ca="1">Y194*Source!I63</f>
        <v>3.75</v>
      </c>
      <c r="CY194">
        <f>AB194</f>
        <v>1025.42</v>
      </c>
      <c r="CZ194">
        <f>AF194</f>
        <v>129.80000000000001</v>
      </c>
      <c r="DA194">
        <f>AJ194</f>
        <v>7.9</v>
      </c>
      <c r="DB194">
        <f t="shared" si="44"/>
        <v>486.75</v>
      </c>
      <c r="DC194">
        <f t="shared" si="45"/>
        <v>37.729999999999997</v>
      </c>
    </row>
    <row r="195" spans="1:107">
      <c r="A195">
        <f ca="1">ROW(Source!A63)</f>
        <v>63</v>
      </c>
      <c r="B195">
        <v>991676013</v>
      </c>
      <c r="C195">
        <v>991679850</v>
      </c>
      <c r="D195">
        <v>456904673</v>
      </c>
      <c r="E195">
        <v>1</v>
      </c>
      <c r="F195">
        <v>1</v>
      </c>
      <c r="G195">
        <v>1</v>
      </c>
      <c r="H195">
        <v>2</v>
      </c>
      <c r="I195" t="s">
        <v>524</v>
      </c>
      <c r="J195" t="s">
        <v>595</v>
      </c>
      <c r="K195" t="s">
        <v>526</v>
      </c>
      <c r="L195">
        <v>1368</v>
      </c>
      <c r="N195">
        <v>91022270</v>
      </c>
      <c r="O195" t="s">
        <v>505</v>
      </c>
      <c r="P195" t="s">
        <v>505</v>
      </c>
      <c r="Q195">
        <v>1</v>
      </c>
      <c r="W195">
        <v>0</v>
      </c>
      <c r="X195">
        <v>1062115854</v>
      </c>
      <c r="Y195">
        <v>0.5</v>
      </c>
      <c r="AA195">
        <v>0</v>
      </c>
      <c r="AB195">
        <v>932.72</v>
      </c>
      <c r="AC195">
        <v>389.76</v>
      </c>
      <c r="AD195">
        <v>0</v>
      </c>
      <c r="AE195">
        <v>0</v>
      </c>
      <c r="AF195">
        <v>87.17</v>
      </c>
      <c r="AG195">
        <v>11.6</v>
      </c>
      <c r="AH195">
        <v>0</v>
      </c>
      <c r="AI195">
        <v>1</v>
      </c>
      <c r="AJ195">
        <v>10.7</v>
      </c>
      <c r="AK195">
        <v>33.6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T195">
        <v>0.5</v>
      </c>
      <c r="AV195">
        <v>0</v>
      </c>
      <c r="AW195">
        <v>2</v>
      </c>
      <c r="AX195">
        <v>991679854</v>
      </c>
      <c r="AY195">
        <v>1</v>
      </c>
      <c r="AZ195">
        <v>0</v>
      </c>
      <c r="BA195">
        <v>203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 ca="1">Y195*Source!I63</f>
        <v>0.5</v>
      </c>
      <c r="CY195">
        <f>AB195</f>
        <v>932.72</v>
      </c>
      <c r="CZ195">
        <f>AF195</f>
        <v>87.17</v>
      </c>
      <c r="DA195">
        <f>AJ195</f>
        <v>10.7</v>
      </c>
      <c r="DB195">
        <f t="shared" si="44"/>
        <v>43.59</v>
      </c>
      <c r="DC195">
        <f t="shared" si="45"/>
        <v>5.8</v>
      </c>
    </row>
    <row r="196" spans="1:107">
      <c r="A196">
        <f ca="1">ROW(Source!A63)</f>
        <v>63</v>
      </c>
      <c r="B196">
        <v>991676013</v>
      </c>
      <c r="C196">
        <v>991679850</v>
      </c>
      <c r="D196">
        <v>456903341</v>
      </c>
      <c r="E196">
        <v>1</v>
      </c>
      <c r="F196">
        <v>1</v>
      </c>
      <c r="G196">
        <v>1</v>
      </c>
      <c r="H196">
        <v>3</v>
      </c>
      <c r="I196" t="s">
        <v>596</v>
      </c>
      <c r="J196" t="s">
        <v>597</v>
      </c>
      <c r="K196" t="s">
        <v>598</v>
      </c>
      <c r="L196">
        <v>1346</v>
      </c>
      <c r="N196">
        <v>39568864</v>
      </c>
      <c r="O196" t="s">
        <v>540</v>
      </c>
      <c r="P196" t="s">
        <v>540</v>
      </c>
      <c r="Q196">
        <v>1</v>
      </c>
      <c r="W196">
        <v>0</v>
      </c>
      <c r="X196">
        <v>-1060686985</v>
      </c>
      <c r="Y196">
        <v>0.4</v>
      </c>
      <c r="AA196">
        <v>760.29</v>
      </c>
      <c r="AB196">
        <v>0</v>
      </c>
      <c r="AC196">
        <v>0</v>
      </c>
      <c r="AD196">
        <v>0</v>
      </c>
      <c r="AE196">
        <v>78.38</v>
      </c>
      <c r="AF196">
        <v>0</v>
      </c>
      <c r="AG196">
        <v>0</v>
      </c>
      <c r="AH196">
        <v>0</v>
      </c>
      <c r="AI196">
        <v>9.6999999999999993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0.4</v>
      </c>
      <c r="AV196">
        <v>0</v>
      </c>
      <c r="AW196">
        <v>2</v>
      </c>
      <c r="AX196">
        <v>991679855</v>
      </c>
      <c r="AY196">
        <v>1</v>
      </c>
      <c r="AZ196">
        <v>0</v>
      </c>
      <c r="BA196">
        <v>204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 ca="1">Y196*Source!I63</f>
        <v>0.4</v>
      </c>
      <c r="CY196">
        <f t="shared" ref="CY196:CY202" si="49">AA196</f>
        <v>760.29</v>
      </c>
      <c r="CZ196">
        <f t="shared" ref="CZ196:CZ202" si="50">AE196</f>
        <v>78.38</v>
      </c>
      <c r="DA196">
        <f t="shared" ref="DA196:DA202" si="51">AI196</f>
        <v>9.6999999999999993</v>
      </c>
      <c r="DB196">
        <f t="shared" si="44"/>
        <v>31.35</v>
      </c>
      <c r="DC196">
        <f t="shared" si="45"/>
        <v>0</v>
      </c>
    </row>
    <row r="197" spans="1:107">
      <c r="A197">
        <f ca="1">ROW(Source!A63)</f>
        <v>63</v>
      </c>
      <c r="B197">
        <v>991676013</v>
      </c>
      <c r="C197">
        <v>991679850</v>
      </c>
      <c r="D197">
        <v>456903348</v>
      </c>
      <c r="E197">
        <v>1</v>
      </c>
      <c r="F197">
        <v>1</v>
      </c>
      <c r="G197">
        <v>1</v>
      </c>
      <c r="H197">
        <v>3</v>
      </c>
      <c r="I197" t="s">
        <v>599</v>
      </c>
      <c r="J197" t="s">
        <v>600</v>
      </c>
      <c r="K197" t="s">
        <v>601</v>
      </c>
      <c r="L197">
        <v>1348</v>
      </c>
      <c r="N197">
        <v>39568864</v>
      </c>
      <c r="O197" t="s">
        <v>530</v>
      </c>
      <c r="P197" t="s">
        <v>530</v>
      </c>
      <c r="Q197">
        <v>1000</v>
      </c>
      <c r="W197">
        <v>0</v>
      </c>
      <c r="X197">
        <v>-1298610511</v>
      </c>
      <c r="Y197">
        <v>5.0000000000000001E-4</v>
      </c>
      <c r="AA197">
        <v>81907.02</v>
      </c>
      <c r="AB197">
        <v>0</v>
      </c>
      <c r="AC197">
        <v>0</v>
      </c>
      <c r="AD197">
        <v>0</v>
      </c>
      <c r="AE197">
        <v>35003</v>
      </c>
      <c r="AF197">
        <v>0</v>
      </c>
      <c r="AG197">
        <v>0</v>
      </c>
      <c r="AH197">
        <v>0</v>
      </c>
      <c r="AI197">
        <v>2.34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5.0000000000000001E-4</v>
      </c>
      <c r="AV197">
        <v>0</v>
      </c>
      <c r="AW197">
        <v>2</v>
      </c>
      <c r="AX197">
        <v>991679856</v>
      </c>
      <c r="AY197">
        <v>1</v>
      </c>
      <c r="AZ197">
        <v>0</v>
      </c>
      <c r="BA197">
        <v>205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 ca="1">Y197*Source!I63</f>
        <v>5.0000000000000001E-4</v>
      </c>
      <c r="CY197">
        <f t="shared" si="49"/>
        <v>81907.02</v>
      </c>
      <c r="CZ197">
        <f t="shared" si="50"/>
        <v>35003</v>
      </c>
      <c r="DA197">
        <f t="shared" si="51"/>
        <v>2.34</v>
      </c>
      <c r="DB197">
        <f t="shared" si="44"/>
        <v>17.5</v>
      </c>
      <c r="DC197">
        <f t="shared" si="45"/>
        <v>0</v>
      </c>
    </row>
    <row r="198" spans="1:107">
      <c r="A198">
        <f ca="1">ROW(Source!A63)</f>
        <v>63</v>
      </c>
      <c r="B198">
        <v>991676013</v>
      </c>
      <c r="C198">
        <v>991679850</v>
      </c>
      <c r="D198">
        <v>456903307</v>
      </c>
      <c r="E198">
        <v>1</v>
      </c>
      <c r="F198">
        <v>1</v>
      </c>
      <c r="G198">
        <v>1</v>
      </c>
      <c r="H198">
        <v>3</v>
      </c>
      <c r="I198" t="s">
        <v>602</v>
      </c>
      <c r="J198" t="s">
        <v>603</v>
      </c>
      <c r="K198" t="s">
        <v>604</v>
      </c>
      <c r="L198">
        <v>1348</v>
      </c>
      <c r="N198">
        <v>39568864</v>
      </c>
      <c r="O198" t="s">
        <v>530</v>
      </c>
      <c r="P198" t="s">
        <v>530</v>
      </c>
      <c r="Q198">
        <v>1000</v>
      </c>
      <c r="W198">
        <v>0</v>
      </c>
      <c r="X198">
        <v>2119578547</v>
      </c>
      <c r="Y198">
        <v>8.0000000000000004E-4</v>
      </c>
      <c r="AA198">
        <v>35257.42</v>
      </c>
      <c r="AB198">
        <v>0</v>
      </c>
      <c r="AC198">
        <v>0</v>
      </c>
      <c r="AD198">
        <v>0</v>
      </c>
      <c r="AE198">
        <v>7407.02</v>
      </c>
      <c r="AF198">
        <v>0</v>
      </c>
      <c r="AG198">
        <v>0</v>
      </c>
      <c r="AH198">
        <v>0</v>
      </c>
      <c r="AI198">
        <v>4.76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8.0000000000000004E-4</v>
      </c>
      <c r="AV198">
        <v>0</v>
      </c>
      <c r="AW198">
        <v>2</v>
      </c>
      <c r="AX198">
        <v>991679857</v>
      </c>
      <c r="AY198">
        <v>1</v>
      </c>
      <c r="AZ198">
        <v>0</v>
      </c>
      <c r="BA198">
        <v>206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 ca="1">Y198*Source!I63</f>
        <v>8.0000000000000004E-4</v>
      </c>
      <c r="CY198">
        <f t="shared" si="49"/>
        <v>35257.42</v>
      </c>
      <c r="CZ198">
        <f t="shared" si="50"/>
        <v>7407.02</v>
      </c>
      <c r="DA198">
        <f t="shared" si="51"/>
        <v>4.76</v>
      </c>
      <c r="DB198">
        <f t="shared" si="44"/>
        <v>5.93</v>
      </c>
      <c r="DC198">
        <f t="shared" si="45"/>
        <v>0</v>
      </c>
    </row>
    <row r="199" spans="1:107">
      <c r="A199">
        <f ca="1">ROW(Source!A63)</f>
        <v>63</v>
      </c>
      <c r="B199">
        <v>991676013</v>
      </c>
      <c r="C199">
        <v>991679850</v>
      </c>
      <c r="D199">
        <v>456903308</v>
      </c>
      <c r="E199">
        <v>1</v>
      </c>
      <c r="F199">
        <v>1</v>
      </c>
      <c r="G199">
        <v>1</v>
      </c>
      <c r="H199">
        <v>3</v>
      </c>
      <c r="I199" t="s">
        <v>605</v>
      </c>
      <c r="J199" t="s">
        <v>606</v>
      </c>
      <c r="K199" t="s">
        <v>607</v>
      </c>
      <c r="L199">
        <v>1348</v>
      </c>
      <c r="N199">
        <v>39568864</v>
      </c>
      <c r="O199" t="s">
        <v>530</v>
      </c>
      <c r="P199" t="s">
        <v>530</v>
      </c>
      <c r="Q199">
        <v>1000</v>
      </c>
      <c r="W199">
        <v>0</v>
      </c>
      <c r="X199">
        <v>-565113967</v>
      </c>
      <c r="Y199">
        <v>4.0000000000000002E-4</v>
      </c>
      <c r="AA199">
        <v>26762.75</v>
      </c>
      <c r="AB199">
        <v>0</v>
      </c>
      <c r="AC199">
        <v>0</v>
      </c>
      <c r="AD199">
        <v>0</v>
      </c>
      <c r="AE199">
        <v>1865</v>
      </c>
      <c r="AF199">
        <v>0</v>
      </c>
      <c r="AG199">
        <v>0</v>
      </c>
      <c r="AH199">
        <v>0</v>
      </c>
      <c r="AI199">
        <v>14.35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T199">
        <v>4.0000000000000002E-4</v>
      </c>
      <c r="AV199">
        <v>0</v>
      </c>
      <c r="AW199">
        <v>2</v>
      </c>
      <c r="AX199">
        <v>991679858</v>
      </c>
      <c r="AY199">
        <v>1</v>
      </c>
      <c r="AZ199">
        <v>0</v>
      </c>
      <c r="BA199">
        <v>207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 ca="1">Y199*Source!I63</f>
        <v>4.0000000000000002E-4</v>
      </c>
      <c r="CY199">
        <f t="shared" si="49"/>
        <v>26762.75</v>
      </c>
      <c r="CZ199">
        <f t="shared" si="50"/>
        <v>1865</v>
      </c>
      <c r="DA199">
        <f t="shared" si="51"/>
        <v>14.35</v>
      </c>
      <c r="DB199">
        <f t="shared" si="44"/>
        <v>0.75</v>
      </c>
      <c r="DC199">
        <f t="shared" si="45"/>
        <v>0</v>
      </c>
    </row>
    <row r="200" spans="1:107">
      <c r="A200">
        <f ca="1">ROW(Source!A63)</f>
        <v>63</v>
      </c>
      <c r="B200">
        <v>991676013</v>
      </c>
      <c r="C200">
        <v>991679850</v>
      </c>
      <c r="D200">
        <v>456903304</v>
      </c>
      <c r="E200">
        <v>1</v>
      </c>
      <c r="F200">
        <v>1</v>
      </c>
      <c r="G200">
        <v>1</v>
      </c>
      <c r="H200">
        <v>3</v>
      </c>
      <c r="I200" t="s">
        <v>608</v>
      </c>
      <c r="J200" t="s">
        <v>609</v>
      </c>
      <c r="K200" t="s">
        <v>610</v>
      </c>
      <c r="L200">
        <v>1348</v>
      </c>
      <c r="N200">
        <v>39568864</v>
      </c>
      <c r="O200" t="s">
        <v>530</v>
      </c>
      <c r="P200" t="s">
        <v>530</v>
      </c>
      <c r="Q200">
        <v>1000</v>
      </c>
      <c r="W200">
        <v>0</v>
      </c>
      <c r="X200">
        <v>-1759114284</v>
      </c>
      <c r="Y200">
        <v>3.5000000000000003E-2</v>
      </c>
      <c r="AA200">
        <v>26175.96</v>
      </c>
      <c r="AB200">
        <v>0</v>
      </c>
      <c r="AC200">
        <v>0</v>
      </c>
      <c r="AD200">
        <v>0</v>
      </c>
      <c r="AE200">
        <v>1205.71</v>
      </c>
      <c r="AF200">
        <v>0</v>
      </c>
      <c r="AG200">
        <v>0</v>
      </c>
      <c r="AH200">
        <v>0</v>
      </c>
      <c r="AI200">
        <v>21.71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3.5000000000000003E-2</v>
      </c>
      <c r="AV200">
        <v>0</v>
      </c>
      <c r="AW200">
        <v>2</v>
      </c>
      <c r="AX200">
        <v>991679859</v>
      </c>
      <c r="AY200">
        <v>1</v>
      </c>
      <c r="AZ200">
        <v>0</v>
      </c>
      <c r="BA200">
        <v>208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 ca="1">Y200*Source!I63</f>
        <v>3.5000000000000003E-2</v>
      </c>
      <c r="CY200">
        <f t="shared" si="49"/>
        <v>26175.96</v>
      </c>
      <c r="CZ200">
        <f t="shared" si="50"/>
        <v>1205.71</v>
      </c>
      <c r="DA200">
        <f t="shared" si="51"/>
        <v>21.71</v>
      </c>
      <c r="DB200">
        <f t="shared" si="44"/>
        <v>42.2</v>
      </c>
      <c r="DC200">
        <f t="shared" si="45"/>
        <v>0</v>
      </c>
    </row>
    <row r="201" spans="1:107">
      <c r="A201">
        <f ca="1">ROW(Source!A63)</f>
        <v>63</v>
      </c>
      <c r="B201">
        <v>991676013</v>
      </c>
      <c r="C201">
        <v>991679850</v>
      </c>
      <c r="D201">
        <v>456903979</v>
      </c>
      <c r="E201">
        <v>1</v>
      </c>
      <c r="F201">
        <v>1</v>
      </c>
      <c r="G201">
        <v>1</v>
      </c>
      <c r="H201">
        <v>3</v>
      </c>
      <c r="I201" t="s">
        <v>541</v>
      </c>
      <c r="J201" t="s">
        <v>611</v>
      </c>
      <c r="K201" t="s">
        <v>543</v>
      </c>
      <c r="L201">
        <v>1339</v>
      </c>
      <c r="N201">
        <v>1007</v>
      </c>
      <c r="O201" t="s">
        <v>512</v>
      </c>
      <c r="P201" t="s">
        <v>512</v>
      </c>
      <c r="Q201">
        <v>1</v>
      </c>
      <c r="W201">
        <v>0</v>
      </c>
      <c r="X201">
        <v>1536317706</v>
      </c>
      <c r="Y201">
        <v>9</v>
      </c>
      <c r="AA201">
        <v>22.2</v>
      </c>
      <c r="AB201">
        <v>0</v>
      </c>
      <c r="AC201">
        <v>0</v>
      </c>
      <c r="AD201">
        <v>0</v>
      </c>
      <c r="AE201">
        <v>2.44</v>
      </c>
      <c r="AF201">
        <v>0</v>
      </c>
      <c r="AG201">
        <v>0</v>
      </c>
      <c r="AH201">
        <v>0</v>
      </c>
      <c r="AI201">
        <v>9.1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9</v>
      </c>
      <c r="AV201">
        <v>0</v>
      </c>
      <c r="AW201">
        <v>2</v>
      </c>
      <c r="AX201">
        <v>991679860</v>
      </c>
      <c r="AY201">
        <v>1</v>
      </c>
      <c r="AZ201">
        <v>0</v>
      </c>
      <c r="BA201">
        <v>209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 ca="1">Y201*Source!I63</f>
        <v>9</v>
      </c>
      <c r="CY201">
        <f t="shared" si="49"/>
        <v>22.2</v>
      </c>
      <c r="CZ201">
        <f t="shared" si="50"/>
        <v>2.44</v>
      </c>
      <c r="DA201">
        <f t="shared" si="51"/>
        <v>9.1</v>
      </c>
      <c r="DB201">
        <f t="shared" si="44"/>
        <v>21.96</v>
      </c>
      <c r="DC201">
        <f t="shared" si="45"/>
        <v>0</v>
      </c>
    </row>
    <row r="202" spans="1:107">
      <c r="A202">
        <f ca="1">ROW(Source!A63)</f>
        <v>63</v>
      </c>
      <c r="B202">
        <v>991676013</v>
      </c>
      <c r="C202">
        <v>991679850</v>
      </c>
      <c r="D202">
        <v>456904284</v>
      </c>
      <c r="E202">
        <v>1</v>
      </c>
      <c r="F202">
        <v>1</v>
      </c>
      <c r="G202">
        <v>1</v>
      </c>
      <c r="H202">
        <v>3</v>
      </c>
      <c r="I202" t="s">
        <v>612</v>
      </c>
      <c r="J202" t="s">
        <v>613</v>
      </c>
      <c r="K202" t="s">
        <v>614</v>
      </c>
      <c r="L202">
        <v>1346</v>
      </c>
      <c r="N202">
        <v>39568864</v>
      </c>
      <c r="O202" t="s">
        <v>540</v>
      </c>
      <c r="P202" t="s">
        <v>540</v>
      </c>
      <c r="Q202">
        <v>1</v>
      </c>
      <c r="W202">
        <v>0</v>
      </c>
      <c r="X202">
        <v>-1031585242</v>
      </c>
      <c r="Y202">
        <v>1</v>
      </c>
      <c r="AA202">
        <v>116.95</v>
      </c>
      <c r="AB202">
        <v>0</v>
      </c>
      <c r="AC202">
        <v>0</v>
      </c>
      <c r="AD202">
        <v>0</v>
      </c>
      <c r="AE202">
        <v>26.52</v>
      </c>
      <c r="AF202">
        <v>0</v>
      </c>
      <c r="AG202">
        <v>0</v>
      </c>
      <c r="AH202">
        <v>0</v>
      </c>
      <c r="AI202">
        <v>4.41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1</v>
      </c>
      <c r="AV202">
        <v>0</v>
      </c>
      <c r="AW202">
        <v>2</v>
      </c>
      <c r="AX202">
        <v>991679861</v>
      </c>
      <c r="AY202">
        <v>1</v>
      </c>
      <c r="AZ202">
        <v>0</v>
      </c>
      <c r="BA202">
        <v>210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 ca="1">Y202*Source!I63</f>
        <v>1</v>
      </c>
      <c r="CY202">
        <f t="shared" si="49"/>
        <v>116.95</v>
      </c>
      <c r="CZ202">
        <f t="shared" si="50"/>
        <v>26.52</v>
      </c>
      <c r="DA202">
        <f t="shared" si="51"/>
        <v>4.41</v>
      </c>
      <c r="DB202">
        <f t="shared" si="44"/>
        <v>26.52</v>
      </c>
      <c r="DC202">
        <f t="shared" si="45"/>
        <v>0</v>
      </c>
    </row>
    <row r="203" spans="1:107">
      <c r="A203">
        <f ca="1">ROW(Source!A66)</f>
        <v>66</v>
      </c>
      <c r="B203">
        <v>991675999</v>
      </c>
      <c r="C203">
        <v>991681629</v>
      </c>
      <c r="D203">
        <v>37772321</v>
      </c>
      <c r="E203">
        <v>1</v>
      </c>
      <c r="F203">
        <v>1</v>
      </c>
      <c r="G203">
        <v>1</v>
      </c>
      <c r="H203">
        <v>1</v>
      </c>
      <c r="I203" t="s">
        <v>615</v>
      </c>
      <c r="K203" t="s">
        <v>616</v>
      </c>
      <c r="L203">
        <v>1369</v>
      </c>
      <c r="N203">
        <v>1013</v>
      </c>
      <c r="O203" t="s">
        <v>499</v>
      </c>
      <c r="P203" t="s">
        <v>499</v>
      </c>
      <c r="Q203">
        <v>1</v>
      </c>
      <c r="W203">
        <v>0</v>
      </c>
      <c r="X203">
        <v>645971194</v>
      </c>
      <c r="Y203">
        <v>912.4</v>
      </c>
      <c r="AA203">
        <v>0</v>
      </c>
      <c r="AB203">
        <v>0</v>
      </c>
      <c r="AC203">
        <v>0</v>
      </c>
      <c r="AD203">
        <v>8.86</v>
      </c>
      <c r="AE203">
        <v>0</v>
      </c>
      <c r="AF203">
        <v>0</v>
      </c>
      <c r="AG203">
        <v>0</v>
      </c>
      <c r="AH203">
        <v>8.86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912.4</v>
      </c>
      <c r="AV203">
        <v>1</v>
      </c>
      <c r="AW203">
        <v>2</v>
      </c>
      <c r="AX203">
        <v>991681630</v>
      </c>
      <c r="AY203">
        <v>1</v>
      </c>
      <c r="AZ203">
        <v>0</v>
      </c>
      <c r="BA203">
        <v>211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 ca="1">Y203*Source!I66</f>
        <v>63.868000000000002</v>
      </c>
      <c r="CY203">
        <f>AD203</f>
        <v>8.86</v>
      </c>
      <c r="CZ203">
        <f>AH203</f>
        <v>8.86</v>
      </c>
      <c r="DA203">
        <f>AL203</f>
        <v>1</v>
      </c>
      <c r="DB203">
        <f t="shared" si="44"/>
        <v>8083.86</v>
      </c>
      <c r="DC203">
        <f t="shared" si="45"/>
        <v>0</v>
      </c>
    </row>
    <row r="204" spans="1:107">
      <c r="A204">
        <f ca="1">ROW(Source!A67)</f>
        <v>67</v>
      </c>
      <c r="B204">
        <v>991676013</v>
      </c>
      <c r="C204">
        <v>991681629</v>
      </c>
      <c r="D204">
        <v>37772321</v>
      </c>
      <c r="E204">
        <v>1</v>
      </c>
      <c r="F204">
        <v>1</v>
      </c>
      <c r="G204">
        <v>1</v>
      </c>
      <c r="H204">
        <v>1</v>
      </c>
      <c r="I204" t="s">
        <v>615</v>
      </c>
      <c r="K204" t="s">
        <v>616</v>
      </c>
      <c r="L204">
        <v>1369</v>
      </c>
      <c r="N204">
        <v>1013</v>
      </c>
      <c r="O204" t="s">
        <v>499</v>
      </c>
      <c r="P204" t="s">
        <v>499</v>
      </c>
      <c r="Q204">
        <v>1</v>
      </c>
      <c r="W204">
        <v>0</v>
      </c>
      <c r="X204">
        <v>645971194</v>
      </c>
      <c r="Y204">
        <v>912.4</v>
      </c>
      <c r="AA204">
        <v>0</v>
      </c>
      <c r="AB204">
        <v>0</v>
      </c>
      <c r="AC204">
        <v>0</v>
      </c>
      <c r="AD204">
        <v>8.86</v>
      </c>
      <c r="AE204">
        <v>0</v>
      </c>
      <c r="AF204">
        <v>0</v>
      </c>
      <c r="AG204">
        <v>0</v>
      </c>
      <c r="AH204">
        <v>8.86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912.4</v>
      </c>
      <c r="AV204">
        <v>1</v>
      </c>
      <c r="AW204">
        <v>2</v>
      </c>
      <c r="AX204">
        <v>991681630</v>
      </c>
      <c r="AY204">
        <v>1</v>
      </c>
      <c r="AZ204">
        <v>0</v>
      </c>
      <c r="BA204">
        <v>212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 ca="1">Y204*Source!I67</f>
        <v>63.868000000000002</v>
      </c>
      <c r="CY204">
        <f>AD204</f>
        <v>8.86</v>
      </c>
      <c r="CZ204">
        <f>AH204</f>
        <v>8.86</v>
      </c>
      <c r="DA204">
        <f>AL204</f>
        <v>1</v>
      </c>
      <c r="DB204">
        <f t="shared" si="44"/>
        <v>8083.86</v>
      </c>
      <c r="DC204">
        <f t="shared" si="45"/>
        <v>0</v>
      </c>
    </row>
    <row r="205" spans="1:107">
      <c r="A205">
        <f ca="1">ROW(Source!A68)</f>
        <v>68</v>
      </c>
      <c r="B205">
        <v>991675999</v>
      </c>
      <c r="C205">
        <v>991681632</v>
      </c>
      <c r="D205">
        <v>37780317</v>
      </c>
      <c r="E205">
        <v>1</v>
      </c>
      <c r="F205">
        <v>1</v>
      </c>
      <c r="G205">
        <v>1</v>
      </c>
      <c r="H205">
        <v>1</v>
      </c>
      <c r="I205" t="s">
        <v>617</v>
      </c>
      <c r="K205" t="s">
        <v>618</v>
      </c>
      <c r="L205">
        <v>1369</v>
      </c>
      <c r="N205">
        <v>1013</v>
      </c>
      <c r="O205" t="s">
        <v>499</v>
      </c>
      <c r="P205" t="s">
        <v>499</v>
      </c>
      <c r="Q205">
        <v>1</v>
      </c>
      <c r="W205">
        <v>0</v>
      </c>
      <c r="X205">
        <v>-1663475933</v>
      </c>
      <c r="Y205">
        <v>24.817</v>
      </c>
      <c r="AA205">
        <v>0</v>
      </c>
      <c r="AB205">
        <v>0</v>
      </c>
      <c r="AC205">
        <v>0</v>
      </c>
      <c r="AD205">
        <v>9.76</v>
      </c>
      <c r="AE205">
        <v>0</v>
      </c>
      <c r="AF205">
        <v>0</v>
      </c>
      <c r="AG205">
        <v>0</v>
      </c>
      <c r="AH205">
        <v>9.76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1</v>
      </c>
      <c r="AQ205">
        <v>0</v>
      </c>
      <c r="AR205">
        <v>0</v>
      </c>
      <c r="AT205">
        <v>21.58</v>
      </c>
      <c r="AU205" t="s">
        <v>98</v>
      </c>
      <c r="AV205">
        <v>1</v>
      </c>
      <c r="AW205">
        <v>2</v>
      </c>
      <c r="AX205">
        <v>991681633</v>
      </c>
      <c r="AY205">
        <v>1</v>
      </c>
      <c r="AZ205">
        <v>0</v>
      </c>
      <c r="BA205">
        <v>213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 ca="1">Y205*Source!I68</f>
        <v>17.3719</v>
      </c>
      <c r="CY205">
        <f>AD205</f>
        <v>9.76</v>
      </c>
      <c r="CZ205">
        <f>AH205</f>
        <v>9.76</v>
      </c>
      <c r="DA205">
        <f>AL205</f>
        <v>1</v>
      </c>
      <c r="DB205">
        <f>ROUND((ROUND(AT205*CZ205,2)*1.15),6)</f>
        <v>242.21299999999999</v>
      </c>
      <c r="DC205">
        <f>ROUND((ROUND(AT205*AG205,2)*1.15),6)</f>
        <v>0</v>
      </c>
    </row>
    <row r="206" spans="1:107">
      <c r="A206">
        <f ca="1">ROW(Source!A68)</f>
        <v>68</v>
      </c>
      <c r="B206">
        <v>991675999</v>
      </c>
      <c r="C206">
        <v>991681632</v>
      </c>
      <c r="D206">
        <v>121548</v>
      </c>
      <c r="E206">
        <v>1</v>
      </c>
      <c r="F206">
        <v>1</v>
      </c>
      <c r="G206">
        <v>1</v>
      </c>
      <c r="H206">
        <v>1</v>
      </c>
      <c r="I206" t="s">
        <v>92</v>
      </c>
      <c r="K206" t="s">
        <v>500</v>
      </c>
      <c r="L206">
        <v>608254</v>
      </c>
      <c r="N206">
        <v>1013</v>
      </c>
      <c r="O206" t="s">
        <v>501</v>
      </c>
      <c r="P206" t="s">
        <v>501</v>
      </c>
      <c r="Q206">
        <v>1</v>
      </c>
      <c r="W206">
        <v>0</v>
      </c>
      <c r="X206">
        <v>-185737400</v>
      </c>
      <c r="Y206">
        <v>0.05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1</v>
      </c>
      <c r="AQ206">
        <v>0</v>
      </c>
      <c r="AR206">
        <v>0</v>
      </c>
      <c r="AT206">
        <v>0.04</v>
      </c>
      <c r="AU206" t="s">
        <v>97</v>
      </c>
      <c r="AV206">
        <v>2</v>
      </c>
      <c r="AW206">
        <v>2</v>
      </c>
      <c r="AX206">
        <v>991681634</v>
      </c>
      <c r="AY206">
        <v>1</v>
      </c>
      <c r="AZ206">
        <v>0</v>
      </c>
      <c r="BA206">
        <v>214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 ca="1">Y206*Source!I68</f>
        <v>3.4999999999999996E-2</v>
      </c>
      <c r="CY206">
        <f>AD206</f>
        <v>0</v>
      </c>
      <c r="CZ206">
        <f>AH206</f>
        <v>0</v>
      </c>
      <c r="DA206">
        <f>AL206</f>
        <v>1</v>
      </c>
      <c r="DB206">
        <f>ROUND((ROUND(AT206*CZ206,2)*1.25),6)</f>
        <v>0</v>
      </c>
      <c r="DC206">
        <f>ROUND((ROUND(AT206*AG206,2)*1.25),6)</f>
        <v>0</v>
      </c>
    </row>
    <row r="207" spans="1:107">
      <c r="A207">
        <f ca="1">ROW(Source!A68)</f>
        <v>68</v>
      </c>
      <c r="B207">
        <v>991675999</v>
      </c>
      <c r="C207">
        <v>991681632</v>
      </c>
      <c r="D207">
        <v>338036808</v>
      </c>
      <c r="E207">
        <v>1</v>
      </c>
      <c r="F207">
        <v>1</v>
      </c>
      <c r="G207">
        <v>1</v>
      </c>
      <c r="H207">
        <v>2</v>
      </c>
      <c r="I207" t="s">
        <v>521</v>
      </c>
      <c r="J207" t="s">
        <v>522</v>
      </c>
      <c r="K207" t="s">
        <v>523</v>
      </c>
      <c r="L207">
        <v>1368</v>
      </c>
      <c r="N207">
        <v>91022270</v>
      </c>
      <c r="O207" t="s">
        <v>505</v>
      </c>
      <c r="P207" t="s">
        <v>505</v>
      </c>
      <c r="Q207">
        <v>1</v>
      </c>
      <c r="W207">
        <v>0</v>
      </c>
      <c r="X207">
        <v>1106923569</v>
      </c>
      <c r="Y207">
        <v>0.05</v>
      </c>
      <c r="AA207">
        <v>0</v>
      </c>
      <c r="AB207">
        <v>112</v>
      </c>
      <c r="AC207">
        <v>13.5</v>
      </c>
      <c r="AD207">
        <v>0</v>
      </c>
      <c r="AE207">
        <v>0</v>
      </c>
      <c r="AF207">
        <v>112</v>
      </c>
      <c r="AG207">
        <v>13.5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1</v>
      </c>
      <c r="AQ207">
        <v>0</v>
      </c>
      <c r="AR207">
        <v>0</v>
      </c>
      <c r="AT207">
        <v>0.04</v>
      </c>
      <c r="AU207" t="s">
        <v>97</v>
      </c>
      <c r="AV207">
        <v>0</v>
      </c>
      <c r="AW207">
        <v>2</v>
      </c>
      <c r="AX207">
        <v>991681635</v>
      </c>
      <c r="AY207">
        <v>1</v>
      </c>
      <c r="AZ207">
        <v>0</v>
      </c>
      <c r="BA207">
        <v>215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 ca="1">Y207*Source!I68</f>
        <v>3.4999999999999996E-2</v>
      </c>
      <c r="CY207">
        <f>AB207</f>
        <v>112</v>
      </c>
      <c r="CZ207">
        <f>AF207</f>
        <v>112</v>
      </c>
      <c r="DA207">
        <f>AJ207</f>
        <v>1</v>
      </c>
      <c r="DB207">
        <f>ROUND((ROUND(AT207*CZ207,2)*1.25),6)</f>
        <v>5.6</v>
      </c>
      <c r="DC207">
        <f>ROUND((ROUND(AT207*AG207,2)*1.25),6)</f>
        <v>0.67500000000000004</v>
      </c>
    </row>
    <row r="208" spans="1:107">
      <c r="A208">
        <f ca="1">ROW(Source!A68)</f>
        <v>68</v>
      </c>
      <c r="B208">
        <v>991675999</v>
      </c>
      <c r="C208">
        <v>991681632</v>
      </c>
      <c r="D208">
        <v>338037086</v>
      </c>
      <c r="E208">
        <v>1</v>
      </c>
      <c r="F208">
        <v>1</v>
      </c>
      <c r="G208">
        <v>1</v>
      </c>
      <c r="H208">
        <v>2</v>
      </c>
      <c r="I208" t="s">
        <v>619</v>
      </c>
      <c r="J208" t="s">
        <v>620</v>
      </c>
      <c r="K208" t="s">
        <v>621</v>
      </c>
      <c r="L208">
        <v>1368</v>
      </c>
      <c r="N208">
        <v>91022270</v>
      </c>
      <c r="O208" t="s">
        <v>505</v>
      </c>
      <c r="P208" t="s">
        <v>505</v>
      </c>
      <c r="Q208">
        <v>1</v>
      </c>
      <c r="W208">
        <v>0</v>
      </c>
      <c r="X208">
        <v>1474986261</v>
      </c>
      <c r="Y208">
        <v>6.5250000000000004</v>
      </c>
      <c r="AA208">
        <v>0</v>
      </c>
      <c r="AB208">
        <v>8.1</v>
      </c>
      <c r="AC208">
        <v>0</v>
      </c>
      <c r="AD208">
        <v>0</v>
      </c>
      <c r="AE208">
        <v>0</v>
      </c>
      <c r="AF208">
        <v>8.1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1</v>
      </c>
      <c r="AQ208">
        <v>0</v>
      </c>
      <c r="AR208">
        <v>0</v>
      </c>
      <c r="AT208">
        <v>5.22</v>
      </c>
      <c r="AU208" t="s">
        <v>97</v>
      </c>
      <c r="AV208">
        <v>0</v>
      </c>
      <c r="AW208">
        <v>2</v>
      </c>
      <c r="AX208">
        <v>991681636</v>
      </c>
      <c r="AY208">
        <v>1</v>
      </c>
      <c r="AZ208">
        <v>0</v>
      </c>
      <c r="BA208">
        <v>216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 ca="1">Y208*Source!I68</f>
        <v>4.5674999999999999</v>
      </c>
      <c r="CY208">
        <f>AB208</f>
        <v>8.1</v>
      </c>
      <c r="CZ208">
        <f>AF208</f>
        <v>8.1</v>
      </c>
      <c r="DA208">
        <f>AJ208</f>
        <v>1</v>
      </c>
      <c r="DB208">
        <f>ROUND((ROUND(AT208*CZ208,2)*1.25),6)</f>
        <v>52.85</v>
      </c>
      <c r="DC208">
        <f>ROUND((ROUND(AT208*AG208,2)*1.25),6)</f>
        <v>0</v>
      </c>
    </row>
    <row r="209" spans="1:107">
      <c r="A209">
        <f ca="1">ROW(Source!A68)</f>
        <v>68</v>
      </c>
      <c r="B209">
        <v>991675999</v>
      </c>
      <c r="C209">
        <v>991681632</v>
      </c>
      <c r="D209">
        <v>338039342</v>
      </c>
      <c r="E209">
        <v>1</v>
      </c>
      <c r="F209">
        <v>1</v>
      </c>
      <c r="G209">
        <v>1</v>
      </c>
      <c r="H209">
        <v>2</v>
      </c>
      <c r="I209" t="s">
        <v>524</v>
      </c>
      <c r="J209" t="s">
        <v>525</v>
      </c>
      <c r="K209" t="s">
        <v>526</v>
      </c>
      <c r="L209">
        <v>1368</v>
      </c>
      <c r="N209">
        <v>91022270</v>
      </c>
      <c r="O209" t="s">
        <v>505</v>
      </c>
      <c r="P209" t="s">
        <v>505</v>
      </c>
      <c r="Q209">
        <v>1</v>
      </c>
      <c r="W209">
        <v>0</v>
      </c>
      <c r="X209">
        <v>1230759911</v>
      </c>
      <c r="Y209">
        <v>0.41249999999999998</v>
      </c>
      <c r="AA209">
        <v>0</v>
      </c>
      <c r="AB209">
        <v>87.17</v>
      </c>
      <c r="AC209">
        <v>11.6</v>
      </c>
      <c r="AD209">
        <v>0</v>
      </c>
      <c r="AE209">
        <v>0</v>
      </c>
      <c r="AF209">
        <v>87.17</v>
      </c>
      <c r="AG209">
        <v>11.6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1</v>
      </c>
      <c r="AQ209">
        <v>0</v>
      </c>
      <c r="AR209">
        <v>0</v>
      </c>
      <c r="AT209">
        <v>0.33</v>
      </c>
      <c r="AU209" t="s">
        <v>97</v>
      </c>
      <c r="AV209">
        <v>0</v>
      </c>
      <c r="AW209">
        <v>2</v>
      </c>
      <c r="AX209">
        <v>991681637</v>
      </c>
      <c r="AY209">
        <v>1</v>
      </c>
      <c r="AZ209">
        <v>0</v>
      </c>
      <c r="BA209">
        <v>217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 ca="1">Y209*Source!I68</f>
        <v>0.28874999999999995</v>
      </c>
      <c r="CY209">
        <f>AB209</f>
        <v>87.17</v>
      </c>
      <c r="CZ209">
        <f>AF209</f>
        <v>87.17</v>
      </c>
      <c r="DA209">
        <f>AJ209</f>
        <v>1</v>
      </c>
      <c r="DB209">
        <f>ROUND((ROUND(AT209*CZ209,2)*1.25),6)</f>
        <v>35.962499999999999</v>
      </c>
      <c r="DC209">
        <f>ROUND((ROUND(AT209*AG209,2)*1.25),6)</f>
        <v>4.7874999999999996</v>
      </c>
    </row>
    <row r="210" spans="1:107">
      <c r="A210">
        <f ca="1">ROW(Source!A68)</f>
        <v>68</v>
      </c>
      <c r="B210">
        <v>991675999</v>
      </c>
      <c r="C210">
        <v>991681632</v>
      </c>
      <c r="D210">
        <v>337978401</v>
      </c>
      <c r="E210">
        <v>1</v>
      </c>
      <c r="F210">
        <v>1</v>
      </c>
      <c r="G210">
        <v>1</v>
      </c>
      <c r="H210">
        <v>3</v>
      </c>
      <c r="I210" t="s">
        <v>622</v>
      </c>
      <c r="J210" t="s">
        <v>623</v>
      </c>
      <c r="K210" t="s">
        <v>624</v>
      </c>
      <c r="L210">
        <v>1348</v>
      </c>
      <c r="N210">
        <v>39568864</v>
      </c>
      <c r="O210" t="s">
        <v>530</v>
      </c>
      <c r="P210" t="s">
        <v>530</v>
      </c>
      <c r="Q210">
        <v>1000</v>
      </c>
      <c r="W210">
        <v>0</v>
      </c>
      <c r="X210">
        <v>-2063358494</v>
      </c>
      <c r="Y210">
        <v>2.8E-3</v>
      </c>
      <c r="AA210">
        <v>10362</v>
      </c>
      <c r="AB210">
        <v>0</v>
      </c>
      <c r="AC210">
        <v>0</v>
      </c>
      <c r="AD210">
        <v>0</v>
      </c>
      <c r="AE210">
        <v>10362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2.8E-3</v>
      </c>
      <c r="AV210">
        <v>0</v>
      </c>
      <c r="AW210">
        <v>2</v>
      </c>
      <c r="AX210">
        <v>991681638</v>
      </c>
      <c r="AY210">
        <v>1</v>
      </c>
      <c r="AZ210">
        <v>0</v>
      </c>
      <c r="BA210">
        <v>218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 ca="1">Y210*Source!I68</f>
        <v>1.9599999999999999E-3</v>
      </c>
      <c r="CY210">
        <f t="shared" ref="CY210:CY215" si="52">AA210</f>
        <v>10362</v>
      </c>
      <c r="CZ210">
        <f t="shared" ref="CZ210:CZ215" si="53">AE210</f>
        <v>10362</v>
      </c>
      <c r="DA210">
        <f t="shared" ref="DA210:DA215" si="54">AI210</f>
        <v>1</v>
      </c>
      <c r="DB210">
        <f t="shared" ref="DB210:DB215" si="55">ROUND(ROUND(AT210*CZ210,2),6)</f>
        <v>29.01</v>
      </c>
      <c r="DC210">
        <f t="shared" ref="DC210:DC215" si="56">ROUND(ROUND(AT210*AG210,2),6)</f>
        <v>0</v>
      </c>
    </row>
    <row r="211" spans="1:107">
      <c r="A211">
        <f ca="1">ROW(Source!A68)</f>
        <v>68</v>
      </c>
      <c r="B211">
        <v>991675999</v>
      </c>
      <c r="C211">
        <v>991681632</v>
      </c>
      <c r="D211">
        <v>337978654</v>
      </c>
      <c r="E211">
        <v>1</v>
      </c>
      <c r="F211">
        <v>1</v>
      </c>
      <c r="G211">
        <v>1</v>
      </c>
      <c r="H211">
        <v>3</v>
      </c>
      <c r="I211" t="s">
        <v>625</v>
      </c>
      <c r="J211" t="s">
        <v>626</v>
      </c>
      <c r="K211" t="s">
        <v>627</v>
      </c>
      <c r="L211">
        <v>1348</v>
      </c>
      <c r="N211">
        <v>39568864</v>
      </c>
      <c r="O211" t="s">
        <v>530</v>
      </c>
      <c r="P211" t="s">
        <v>530</v>
      </c>
      <c r="Q211">
        <v>1000</v>
      </c>
      <c r="W211">
        <v>0</v>
      </c>
      <c r="X211">
        <v>-215593005</v>
      </c>
      <c r="Y211">
        <v>1.8599999999999998E-2</v>
      </c>
      <c r="AA211">
        <v>15323</v>
      </c>
      <c r="AB211">
        <v>0</v>
      </c>
      <c r="AC211">
        <v>0</v>
      </c>
      <c r="AD211">
        <v>0</v>
      </c>
      <c r="AE211">
        <v>15323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1.8599999999999998E-2</v>
      </c>
      <c r="AV211">
        <v>0</v>
      </c>
      <c r="AW211">
        <v>2</v>
      </c>
      <c r="AX211">
        <v>991681639</v>
      </c>
      <c r="AY211">
        <v>1</v>
      </c>
      <c r="AZ211">
        <v>0</v>
      </c>
      <c r="BA211">
        <v>219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 ca="1">Y211*Source!I68</f>
        <v>1.3019999999999999E-2</v>
      </c>
      <c r="CY211">
        <f t="shared" si="52"/>
        <v>15323</v>
      </c>
      <c r="CZ211">
        <f t="shared" si="53"/>
        <v>15323</v>
      </c>
      <c r="DA211">
        <f t="shared" si="54"/>
        <v>1</v>
      </c>
      <c r="DB211">
        <f t="shared" si="55"/>
        <v>285.01</v>
      </c>
      <c r="DC211">
        <f t="shared" si="56"/>
        <v>0</v>
      </c>
    </row>
    <row r="212" spans="1:107">
      <c r="A212">
        <f ca="1">ROW(Source!A68)</f>
        <v>68</v>
      </c>
      <c r="B212">
        <v>991675999</v>
      </c>
      <c r="C212">
        <v>991681632</v>
      </c>
      <c r="D212">
        <v>338008432</v>
      </c>
      <c r="E212">
        <v>1</v>
      </c>
      <c r="F212">
        <v>1</v>
      </c>
      <c r="G212">
        <v>1</v>
      </c>
      <c r="H212">
        <v>3</v>
      </c>
      <c r="I212" t="s">
        <v>196</v>
      </c>
      <c r="J212" t="s">
        <v>198</v>
      </c>
      <c r="K212" t="s">
        <v>197</v>
      </c>
      <c r="L212">
        <v>195242642</v>
      </c>
      <c r="N212">
        <v>1010</v>
      </c>
      <c r="O212" t="s">
        <v>145</v>
      </c>
      <c r="P212" t="s">
        <v>145</v>
      </c>
      <c r="Q212">
        <v>1</v>
      </c>
      <c r="W212">
        <v>1</v>
      </c>
      <c r="X212">
        <v>-1200095489</v>
      </c>
      <c r="Y212">
        <v>-10</v>
      </c>
      <c r="AA212">
        <v>629</v>
      </c>
      <c r="AB212">
        <v>0</v>
      </c>
      <c r="AC212">
        <v>0</v>
      </c>
      <c r="AD212">
        <v>0</v>
      </c>
      <c r="AE212">
        <v>629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-10</v>
      </c>
      <c r="AV212">
        <v>0</v>
      </c>
      <c r="AW212">
        <v>2</v>
      </c>
      <c r="AX212">
        <v>991681640</v>
      </c>
      <c r="AY212">
        <v>1</v>
      </c>
      <c r="AZ212">
        <v>6144</v>
      </c>
      <c r="BA212">
        <v>220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 ca="1">Y212*Source!I68</f>
        <v>-7</v>
      </c>
      <c r="CY212">
        <f t="shared" si="52"/>
        <v>629</v>
      </c>
      <c r="CZ212">
        <f t="shared" si="53"/>
        <v>629</v>
      </c>
      <c r="DA212">
        <f t="shared" si="54"/>
        <v>1</v>
      </c>
      <c r="DB212">
        <f t="shared" si="55"/>
        <v>-6290</v>
      </c>
      <c r="DC212">
        <f t="shared" si="56"/>
        <v>0</v>
      </c>
    </row>
    <row r="213" spans="1:107">
      <c r="A213">
        <f ca="1">ROW(Source!A68)</f>
        <v>68</v>
      </c>
      <c r="B213">
        <v>991675999</v>
      </c>
      <c r="C213">
        <v>991681632</v>
      </c>
      <c r="D213">
        <v>338025035</v>
      </c>
      <c r="E213">
        <v>1</v>
      </c>
      <c r="F213">
        <v>1</v>
      </c>
      <c r="G213">
        <v>1</v>
      </c>
      <c r="H213">
        <v>3</v>
      </c>
      <c r="I213" t="s">
        <v>200</v>
      </c>
      <c r="J213" t="s">
        <v>202</v>
      </c>
      <c r="K213" t="s">
        <v>201</v>
      </c>
      <c r="L213">
        <v>195242642</v>
      </c>
      <c r="N213">
        <v>1010</v>
      </c>
      <c r="O213" t="s">
        <v>145</v>
      </c>
      <c r="P213" t="s">
        <v>145</v>
      </c>
      <c r="Q213">
        <v>1</v>
      </c>
      <c r="W213">
        <v>1</v>
      </c>
      <c r="X213">
        <v>433429360</v>
      </c>
      <c r="Y213">
        <v>-30</v>
      </c>
      <c r="AA213">
        <v>27.99</v>
      </c>
      <c r="AB213">
        <v>0</v>
      </c>
      <c r="AC213">
        <v>0</v>
      </c>
      <c r="AD213">
        <v>0</v>
      </c>
      <c r="AE213">
        <v>27.99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T213">
        <v>-30</v>
      </c>
      <c r="AV213">
        <v>0</v>
      </c>
      <c r="AW213">
        <v>2</v>
      </c>
      <c r="AX213">
        <v>991681641</v>
      </c>
      <c r="AY213">
        <v>1</v>
      </c>
      <c r="AZ213">
        <v>6144</v>
      </c>
      <c r="BA213">
        <v>221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 ca="1">Y213*Source!I68</f>
        <v>-21</v>
      </c>
      <c r="CY213">
        <f t="shared" si="52"/>
        <v>27.99</v>
      </c>
      <c r="CZ213">
        <f t="shared" si="53"/>
        <v>27.99</v>
      </c>
      <c r="DA213">
        <f t="shared" si="54"/>
        <v>1</v>
      </c>
      <c r="DB213">
        <f t="shared" si="55"/>
        <v>-839.7</v>
      </c>
      <c r="DC213">
        <f t="shared" si="56"/>
        <v>0</v>
      </c>
    </row>
    <row r="214" spans="1:107">
      <c r="A214">
        <f ca="1">ROW(Source!A68)</f>
        <v>68</v>
      </c>
      <c r="B214">
        <v>991675999</v>
      </c>
      <c r="C214">
        <v>991681632</v>
      </c>
      <c r="D214">
        <v>338036065</v>
      </c>
      <c r="E214">
        <v>1</v>
      </c>
      <c r="F214">
        <v>1</v>
      </c>
      <c r="G214">
        <v>1</v>
      </c>
      <c r="H214">
        <v>3</v>
      </c>
      <c r="I214" t="s">
        <v>586</v>
      </c>
      <c r="J214" t="s">
        <v>587</v>
      </c>
      <c r="K214" t="s">
        <v>588</v>
      </c>
      <c r="L214">
        <v>1356</v>
      </c>
      <c r="N214">
        <v>1010</v>
      </c>
      <c r="O214" t="s">
        <v>589</v>
      </c>
      <c r="P214" t="s">
        <v>589</v>
      </c>
      <c r="Q214">
        <v>1000</v>
      </c>
      <c r="W214">
        <v>0</v>
      </c>
      <c r="X214">
        <v>-309739256</v>
      </c>
      <c r="Y214">
        <v>0.03</v>
      </c>
      <c r="AA214">
        <v>5649.99</v>
      </c>
      <c r="AB214">
        <v>0</v>
      </c>
      <c r="AC214">
        <v>0</v>
      </c>
      <c r="AD214">
        <v>0</v>
      </c>
      <c r="AE214">
        <v>5649.99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T214">
        <v>0.03</v>
      </c>
      <c r="AV214">
        <v>0</v>
      </c>
      <c r="AW214">
        <v>2</v>
      </c>
      <c r="AX214">
        <v>991681642</v>
      </c>
      <c r="AY214">
        <v>1</v>
      </c>
      <c r="AZ214">
        <v>0</v>
      </c>
      <c r="BA214">
        <v>222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 ca="1">Y214*Source!I68</f>
        <v>2.0999999999999998E-2</v>
      </c>
      <c r="CY214">
        <f t="shared" si="52"/>
        <v>5649.99</v>
      </c>
      <c r="CZ214">
        <f t="shared" si="53"/>
        <v>5649.99</v>
      </c>
      <c r="DA214">
        <f t="shared" si="54"/>
        <v>1</v>
      </c>
      <c r="DB214">
        <f t="shared" si="55"/>
        <v>169.5</v>
      </c>
      <c r="DC214">
        <f t="shared" si="56"/>
        <v>0</v>
      </c>
    </row>
    <row r="215" spans="1:107">
      <c r="A215">
        <f ca="1">ROW(Source!A68)</f>
        <v>68</v>
      </c>
      <c r="B215">
        <v>991675999</v>
      </c>
      <c r="C215">
        <v>991681632</v>
      </c>
      <c r="D215">
        <v>0</v>
      </c>
      <c r="E215">
        <v>0</v>
      </c>
      <c r="F215">
        <v>1</v>
      </c>
      <c r="G215">
        <v>1</v>
      </c>
      <c r="H215">
        <v>3</v>
      </c>
      <c r="I215" t="s">
        <v>109</v>
      </c>
      <c r="K215" t="s">
        <v>204</v>
      </c>
      <c r="L215">
        <v>1354</v>
      </c>
      <c r="N215">
        <v>1010</v>
      </c>
      <c r="O215" t="s">
        <v>144</v>
      </c>
      <c r="P215" t="s">
        <v>145</v>
      </c>
      <c r="Q215">
        <v>1</v>
      </c>
      <c r="W215">
        <v>0</v>
      </c>
      <c r="X215">
        <v>-939761434</v>
      </c>
      <c r="Y215">
        <v>10</v>
      </c>
      <c r="AA215">
        <v>5030.83</v>
      </c>
      <c r="AB215">
        <v>0</v>
      </c>
      <c r="AC215">
        <v>0</v>
      </c>
      <c r="AD215">
        <v>0</v>
      </c>
      <c r="AE215">
        <v>5030.83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T215">
        <v>10</v>
      </c>
      <c r="AV215">
        <v>0</v>
      </c>
      <c r="AW215">
        <v>1</v>
      </c>
      <c r="AX215">
        <v>-1</v>
      </c>
      <c r="AY215">
        <v>0</v>
      </c>
      <c r="AZ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 ca="1">Y215*Source!I68</f>
        <v>7</v>
      </c>
      <c r="CY215">
        <f t="shared" si="52"/>
        <v>5030.83</v>
      </c>
      <c r="CZ215">
        <f t="shared" si="53"/>
        <v>5030.83</v>
      </c>
      <c r="DA215">
        <f t="shared" si="54"/>
        <v>1</v>
      </c>
      <c r="DB215">
        <f t="shared" si="55"/>
        <v>50308.3</v>
      </c>
      <c r="DC215">
        <f t="shared" si="56"/>
        <v>0</v>
      </c>
    </row>
    <row r="216" spans="1:107">
      <c r="A216">
        <f ca="1">ROW(Source!A69)</f>
        <v>69</v>
      </c>
      <c r="B216">
        <v>991676013</v>
      </c>
      <c r="C216">
        <v>991681632</v>
      </c>
      <c r="D216">
        <v>37780317</v>
      </c>
      <c r="E216">
        <v>1</v>
      </c>
      <c r="F216">
        <v>1</v>
      </c>
      <c r="G216">
        <v>1</v>
      </c>
      <c r="H216">
        <v>1</v>
      </c>
      <c r="I216" t="s">
        <v>617</v>
      </c>
      <c r="K216" t="s">
        <v>618</v>
      </c>
      <c r="L216">
        <v>1369</v>
      </c>
      <c r="N216">
        <v>1013</v>
      </c>
      <c r="O216" t="s">
        <v>499</v>
      </c>
      <c r="P216" t="s">
        <v>499</v>
      </c>
      <c r="Q216">
        <v>1</v>
      </c>
      <c r="W216">
        <v>0</v>
      </c>
      <c r="X216">
        <v>-1663475933</v>
      </c>
      <c r="Y216">
        <v>24.817</v>
      </c>
      <c r="AA216">
        <v>0</v>
      </c>
      <c r="AB216">
        <v>0</v>
      </c>
      <c r="AC216">
        <v>0</v>
      </c>
      <c r="AD216">
        <v>9.76</v>
      </c>
      <c r="AE216">
        <v>0</v>
      </c>
      <c r="AF216">
        <v>0</v>
      </c>
      <c r="AG216">
        <v>0</v>
      </c>
      <c r="AH216">
        <v>9.76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1</v>
      </c>
      <c r="AQ216">
        <v>0</v>
      </c>
      <c r="AR216">
        <v>0</v>
      </c>
      <c r="AT216">
        <v>21.58</v>
      </c>
      <c r="AU216" t="s">
        <v>98</v>
      </c>
      <c r="AV216">
        <v>1</v>
      </c>
      <c r="AW216">
        <v>2</v>
      </c>
      <c r="AX216">
        <v>991681633</v>
      </c>
      <c r="AY216">
        <v>1</v>
      </c>
      <c r="AZ216">
        <v>0</v>
      </c>
      <c r="BA216">
        <v>223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 ca="1">Y216*Source!I69</f>
        <v>17.3719</v>
      </c>
      <c r="CY216">
        <f>AD216</f>
        <v>9.76</v>
      </c>
      <c r="CZ216">
        <f>AH216</f>
        <v>9.76</v>
      </c>
      <c r="DA216">
        <f>AL216</f>
        <v>1</v>
      </c>
      <c r="DB216">
        <f>ROUND((ROUND(AT216*CZ216,2)*1.15),6)</f>
        <v>242.21299999999999</v>
      </c>
      <c r="DC216">
        <f>ROUND((ROUND(AT216*AG216,2)*1.15),6)</f>
        <v>0</v>
      </c>
    </row>
    <row r="217" spans="1:107">
      <c r="A217">
        <f ca="1">ROW(Source!A69)</f>
        <v>69</v>
      </c>
      <c r="B217">
        <v>991676013</v>
      </c>
      <c r="C217">
        <v>991681632</v>
      </c>
      <c r="D217">
        <v>121548</v>
      </c>
      <c r="E217">
        <v>1</v>
      </c>
      <c r="F217">
        <v>1</v>
      </c>
      <c r="G217">
        <v>1</v>
      </c>
      <c r="H217">
        <v>1</v>
      </c>
      <c r="I217" t="s">
        <v>92</v>
      </c>
      <c r="K217" t="s">
        <v>500</v>
      </c>
      <c r="L217">
        <v>608254</v>
      </c>
      <c r="N217">
        <v>1013</v>
      </c>
      <c r="O217" t="s">
        <v>501</v>
      </c>
      <c r="P217" t="s">
        <v>501</v>
      </c>
      <c r="Q217">
        <v>1</v>
      </c>
      <c r="W217">
        <v>0</v>
      </c>
      <c r="X217">
        <v>-185737400</v>
      </c>
      <c r="Y217">
        <v>0.05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1</v>
      </c>
      <c r="AQ217">
        <v>0</v>
      </c>
      <c r="AR217">
        <v>0</v>
      </c>
      <c r="AT217">
        <v>0.04</v>
      </c>
      <c r="AU217" t="s">
        <v>97</v>
      </c>
      <c r="AV217">
        <v>2</v>
      </c>
      <c r="AW217">
        <v>2</v>
      </c>
      <c r="AX217">
        <v>991681634</v>
      </c>
      <c r="AY217">
        <v>1</v>
      </c>
      <c r="AZ217">
        <v>0</v>
      </c>
      <c r="BA217">
        <v>224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 ca="1">Y217*Source!I69</f>
        <v>3.4999999999999996E-2</v>
      </c>
      <c r="CY217">
        <f>AD217</f>
        <v>0</v>
      </c>
      <c r="CZ217">
        <f>AH217</f>
        <v>0</v>
      </c>
      <c r="DA217">
        <f>AL217</f>
        <v>1</v>
      </c>
      <c r="DB217">
        <f>ROUND((ROUND(AT217*CZ217,2)*1.25),6)</f>
        <v>0</v>
      </c>
      <c r="DC217">
        <f>ROUND((ROUND(AT217*AG217,2)*1.25),6)</f>
        <v>0</v>
      </c>
    </row>
    <row r="218" spans="1:107">
      <c r="A218">
        <f ca="1">ROW(Source!A69)</f>
        <v>69</v>
      </c>
      <c r="B218">
        <v>991676013</v>
      </c>
      <c r="C218">
        <v>991681632</v>
      </c>
      <c r="D218">
        <v>338036808</v>
      </c>
      <c r="E218">
        <v>1</v>
      </c>
      <c r="F218">
        <v>1</v>
      </c>
      <c r="G218">
        <v>1</v>
      </c>
      <c r="H218">
        <v>2</v>
      </c>
      <c r="I218" t="s">
        <v>521</v>
      </c>
      <c r="J218" t="s">
        <v>522</v>
      </c>
      <c r="K218" t="s">
        <v>523</v>
      </c>
      <c r="L218">
        <v>1368</v>
      </c>
      <c r="N218">
        <v>91022270</v>
      </c>
      <c r="O218" t="s">
        <v>505</v>
      </c>
      <c r="P218" t="s">
        <v>505</v>
      </c>
      <c r="Q218">
        <v>1</v>
      </c>
      <c r="W218">
        <v>0</v>
      </c>
      <c r="X218">
        <v>1106923569</v>
      </c>
      <c r="Y218">
        <v>0.05</v>
      </c>
      <c r="AA218">
        <v>0</v>
      </c>
      <c r="AB218">
        <v>1102.08</v>
      </c>
      <c r="AC218">
        <v>453.6</v>
      </c>
      <c r="AD218">
        <v>0</v>
      </c>
      <c r="AE218">
        <v>0</v>
      </c>
      <c r="AF218">
        <v>112</v>
      </c>
      <c r="AG218">
        <v>13.5</v>
      </c>
      <c r="AH218">
        <v>0</v>
      </c>
      <c r="AI218">
        <v>1</v>
      </c>
      <c r="AJ218">
        <v>9.84</v>
      </c>
      <c r="AK218">
        <v>33.6</v>
      </c>
      <c r="AL218">
        <v>1</v>
      </c>
      <c r="AN218">
        <v>0</v>
      </c>
      <c r="AO218">
        <v>1</v>
      </c>
      <c r="AP218">
        <v>1</v>
      </c>
      <c r="AQ218">
        <v>0</v>
      </c>
      <c r="AR218">
        <v>0</v>
      </c>
      <c r="AT218">
        <v>0.04</v>
      </c>
      <c r="AU218" t="s">
        <v>97</v>
      </c>
      <c r="AV218">
        <v>0</v>
      </c>
      <c r="AW218">
        <v>2</v>
      </c>
      <c r="AX218">
        <v>991681635</v>
      </c>
      <c r="AY218">
        <v>1</v>
      </c>
      <c r="AZ218">
        <v>0</v>
      </c>
      <c r="BA218">
        <v>225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 ca="1">Y218*Source!I69</f>
        <v>3.4999999999999996E-2</v>
      </c>
      <c r="CY218">
        <f>AB218</f>
        <v>1102.08</v>
      </c>
      <c r="CZ218">
        <f>AF218</f>
        <v>112</v>
      </c>
      <c r="DA218">
        <f>AJ218</f>
        <v>9.84</v>
      </c>
      <c r="DB218">
        <f>ROUND((ROUND(AT218*CZ218,2)*1.25),6)</f>
        <v>5.6</v>
      </c>
      <c r="DC218">
        <f>ROUND((ROUND(AT218*AG218,2)*1.25),6)</f>
        <v>0.67500000000000004</v>
      </c>
    </row>
    <row r="219" spans="1:107">
      <c r="A219">
        <f ca="1">ROW(Source!A69)</f>
        <v>69</v>
      </c>
      <c r="B219">
        <v>991676013</v>
      </c>
      <c r="C219">
        <v>991681632</v>
      </c>
      <c r="D219">
        <v>338037086</v>
      </c>
      <c r="E219">
        <v>1</v>
      </c>
      <c r="F219">
        <v>1</v>
      </c>
      <c r="G219">
        <v>1</v>
      </c>
      <c r="H219">
        <v>2</v>
      </c>
      <c r="I219" t="s">
        <v>619</v>
      </c>
      <c r="J219" t="s">
        <v>620</v>
      </c>
      <c r="K219" t="s">
        <v>621</v>
      </c>
      <c r="L219">
        <v>1368</v>
      </c>
      <c r="N219">
        <v>91022270</v>
      </c>
      <c r="O219" t="s">
        <v>505</v>
      </c>
      <c r="P219" t="s">
        <v>505</v>
      </c>
      <c r="Q219">
        <v>1</v>
      </c>
      <c r="W219">
        <v>0</v>
      </c>
      <c r="X219">
        <v>1474986261</v>
      </c>
      <c r="Y219">
        <v>6.5250000000000004</v>
      </c>
      <c r="AA219">
        <v>0</v>
      </c>
      <c r="AB219">
        <v>60.26</v>
      </c>
      <c r="AC219">
        <v>0</v>
      </c>
      <c r="AD219">
        <v>0</v>
      </c>
      <c r="AE219">
        <v>0</v>
      </c>
      <c r="AF219">
        <v>8.1</v>
      </c>
      <c r="AG219">
        <v>0</v>
      </c>
      <c r="AH219">
        <v>0</v>
      </c>
      <c r="AI219">
        <v>1</v>
      </c>
      <c r="AJ219">
        <v>7.44</v>
      </c>
      <c r="AK219">
        <v>33.6</v>
      </c>
      <c r="AL219">
        <v>1</v>
      </c>
      <c r="AN219">
        <v>0</v>
      </c>
      <c r="AO219">
        <v>1</v>
      </c>
      <c r="AP219">
        <v>1</v>
      </c>
      <c r="AQ219">
        <v>0</v>
      </c>
      <c r="AR219">
        <v>0</v>
      </c>
      <c r="AT219">
        <v>5.22</v>
      </c>
      <c r="AU219" t="s">
        <v>97</v>
      </c>
      <c r="AV219">
        <v>0</v>
      </c>
      <c r="AW219">
        <v>2</v>
      </c>
      <c r="AX219">
        <v>991681636</v>
      </c>
      <c r="AY219">
        <v>1</v>
      </c>
      <c r="AZ219">
        <v>0</v>
      </c>
      <c r="BA219">
        <v>226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 ca="1">Y219*Source!I69</f>
        <v>4.5674999999999999</v>
      </c>
      <c r="CY219">
        <f>AB219</f>
        <v>60.26</v>
      </c>
      <c r="CZ219">
        <f>AF219</f>
        <v>8.1</v>
      </c>
      <c r="DA219">
        <f>AJ219</f>
        <v>7.44</v>
      </c>
      <c r="DB219">
        <f>ROUND((ROUND(AT219*CZ219,2)*1.25),6)</f>
        <v>52.85</v>
      </c>
      <c r="DC219">
        <f>ROUND((ROUND(AT219*AG219,2)*1.25),6)</f>
        <v>0</v>
      </c>
    </row>
    <row r="220" spans="1:107">
      <c r="A220">
        <f ca="1">ROW(Source!A69)</f>
        <v>69</v>
      </c>
      <c r="B220">
        <v>991676013</v>
      </c>
      <c r="C220">
        <v>991681632</v>
      </c>
      <c r="D220">
        <v>338039342</v>
      </c>
      <c r="E220">
        <v>1</v>
      </c>
      <c r="F220">
        <v>1</v>
      </c>
      <c r="G220">
        <v>1</v>
      </c>
      <c r="H220">
        <v>2</v>
      </c>
      <c r="I220" t="s">
        <v>524</v>
      </c>
      <c r="J220" t="s">
        <v>525</v>
      </c>
      <c r="K220" t="s">
        <v>526</v>
      </c>
      <c r="L220">
        <v>1368</v>
      </c>
      <c r="N220">
        <v>91022270</v>
      </c>
      <c r="O220" t="s">
        <v>505</v>
      </c>
      <c r="P220" t="s">
        <v>505</v>
      </c>
      <c r="Q220">
        <v>1</v>
      </c>
      <c r="W220">
        <v>0</v>
      </c>
      <c r="X220">
        <v>1230759911</v>
      </c>
      <c r="Y220">
        <v>0.41249999999999998</v>
      </c>
      <c r="AA220">
        <v>0</v>
      </c>
      <c r="AB220">
        <v>932.72</v>
      </c>
      <c r="AC220">
        <v>389.76</v>
      </c>
      <c r="AD220">
        <v>0</v>
      </c>
      <c r="AE220">
        <v>0</v>
      </c>
      <c r="AF220">
        <v>87.17</v>
      </c>
      <c r="AG220">
        <v>11.6</v>
      </c>
      <c r="AH220">
        <v>0</v>
      </c>
      <c r="AI220">
        <v>1</v>
      </c>
      <c r="AJ220">
        <v>10.7</v>
      </c>
      <c r="AK220">
        <v>33.6</v>
      </c>
      <c r="AL220">
        <v>1</v>
      </c>
      <c r="AN220">
        <v>0</v>
      </c>
      <c r="AO220">
        <v>1</v>
      </c>
      <c r="AP220">
        <v>1</v>
      </c>
      <c r="AQ220">
        <v>0</v>
      </c>
      <c r="AR220">
        <v>0</v>
      </c>
      <c r="AT220">
        <v>0.33</v>
      </c>
      <c r="AU220" t="s">
        <v>97</v>
      </c>
      <c r="AV220">
        <v>0</v>
      </c>
      <c r="AW220">
        <v>2</v>
      </c>
      <c r="AX220">
        <v>991681637</v>
      </c>
      <c r="AY220">
        <v>1</v>
      </c>
      <c r="AZ220">
        <v>0</v>
      </c>
      <c r="BA220">
        <v>227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 ca="1">Y220*Source!I69</f>
        <v>0.28874999999999995</v>
      </c>
      <c r="CY220">
        <f>AB220</f>
        <v>932.72</v>
      </c>
      <c r="CZ220">
        <f>AF220</f>
        <v>87.17</v>
      </c>
      <c r="DA220">
        <f>AJ220</f>
        <v>10.7</v>
      </c>
      <c r="DB220">
        <f>ROUND((ROUND(AT220*CZ220,2)*1.25),6)</f>
        <v>35.962499999999999</v>
      </c>
      <c r="DC220">
        <f>ROUND((ROUND(AT220*AG220,2)*1.25),6)</f>
        <v>4.7874999999999996</v>
      </c>
    </row>
    <row r="221" spans="1:107">
      <c r="A221">
        <f ca="1">ROW(Source!A69)</f>
        <v>69</v>
      </c>
      <c r="B221">
        <v>991676013</v>
      </c>
      <c r="C221">
        <v>991681632</v>
      </c>
      <c r="D221">
        <v>337978401</v>
      </c>
      <c r="E221">
        <v>1</v>
      </c>
      <c r="F221">
        <v>1</v>
      </c>
      <c r="G221">
        <v>1</v>
      </c>
      <c r="H221">
        <v>3</v>
      </c>
      <c r="I221" t="s">
        <v>622</v>
      </c>
      <c r="J221" t="s">
        <v>623</v>
      </c>
      <c r="K221" t="s">
        <v>624</v>
      </c>
      <c r="L221">
        <v>1348</v>
      </c>
      <c r="N221">
        <v>39568864</v>
      </c>
      <c r="O221" t="s">
        <v>530</v>
      </c>
      <c r="P221" t="s">
        <v>530</v>
      </c>
      <c r="Q221">
        <v>1000</v>
      </c>
      <c r="W221">
        <v>0</v>
      </c>
      <c r="X221">
        <v>-2063358494</v>
      </c>
      <c r="Y221">
        <v>2.8E-3</v>
      </c>
      <c r="AA221">
        <v>93568.86</v>
      </c>
      <c r="AB221">
        <v>0</v>
      </c>
      <c r="AC221">
        <v>0</v>
      </c>
      <c r="AD221">
        <v>0</v>
      </c>
      <c r="AE221">
        <v>10362</v>
      </c>
      <c r="AF221">
        <v>0</v>
      </c>
      <c r="AG221">
        <v>0</v>
      </c>
      <c r="AH221">
        <v>0</v>
      </c>
      <c r="AI221">
        <v>9.0299999999999994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T221">
        <v>2.8E-3</v>
      </c>
      <c r="AV221">
        <v>0</v>
      </c>
      <c r="AW221">
        <v>2</v>
      </c>
      <c r="AX221">
        <v>991681638</v>
      </c>
      <c r="AY221">
        <v>1</v>
      </c>
      <c r="AZ221">
        <v>0</v>
      </c>
      <c r="BA221">
        <v>228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 ca="1">Y221*Source!I69</f>
        <v>1.9599999999999999E-3</v>
      </c>
      <c r="CY221">
        <f t="shared" ref="CY221:CY226" si="57">AA221</f>
        <v>93568.86</v>
      </c>
      <c r="CZ221">
        <f t="shared" ref="CZ221:CZ226" si="58">AE221</f>
        <v>10362</v>
      </c>
      <c r="DA221">
        <f t="shared" ref="DA221:DA226" si="59">AI221</f>
        <v>9.0299999999999994</v>
      </c>
      <c r="DB221">
        <f t="shared" ref="DB221:DB226" si="60">ROUND(ROUND(AT221*CZ221,2),6)</f>
        <v>29.01</v>
      </c>
      <c r="DC221">
        <f t="shared" ref="DC221:DC226" si="61">ROUND(ROUND(AT221*AG221,2),6)</f>
        <v>0</v>
      </c>
    </row>
    <row r="222" spans="1:107">
      <c r="A222">
        <f ca="1">ROW(Source!A69)</f>
        <v>69</v>
      </c>
      <c r="B222">
        <v>991676013</v>
      </c>
      <c r="C222">
        <v>991681632</v>
      </c>
      <c r="D222">
        <v>337978654</v>
      </c>
      <c r="E222">
        <v>1</v>
      </c>
      <c r="F222">
        <v>1</v>
      </c>
      <c r="G222">
        <v>1</v>
      </c>
      <c r="H222">
        <v>3</v>
      </c>
      <c r="I222" t="s">
        <v>625</v>
      </c>
      <c r="J222" t="s">
        <v>626</v>
      </c>
      <c r="K222" t="s">
        <v>627</v>
      </c>
      <c r="L222">
        <v>1348</v>
      </c>
      <c r="N222">
        <v>39568864</v>
      </c>
      <c r="O222" t="s">
        <v>530</v>
      </c>
      <c r="P222" t="s">
        <v>530</v>
      </c>
      <c r="Q222">
        <v>1000</v>
      </c>
      <c r="W222">
        <v>0</v>
      </c>
      <c r="X222">
        <v>-215593005</v>
      </c>
      <c r="Y222">
        <v>1.8599999999999998E-2</v>
      </c>
      <c r="AA222">
        <v>76002.080000000002</v>
      </c>
      <c r="AB222">
        <v>0</v>
      </c>
      <c r="AC222">
        <v>0</v>
      </c>
      <c r="AD222">
        <v>0</v>
      </c>
      <c r="AE222">
        <v>15323</v>
      </c>
      <c r="AF222">
        <v>0</v>
      </c>
      <c r="AG222">
        <v>0</v>
      </c>
      <c r="AH222">
        <v>0</v>
      </c>
      <c r="AI222">
        <v>4.96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T222">
        <v>1.8599999999999998E-2</v>
      </c>
      <c r="AV222">
        <v>0</v>
      </c>
      <c r="AW222">
        <v>2</v>
      </c>
      <c r="AX222">
        <v>991681639</v>
      </c>
      <c r="AY222">
        <v>1</v>
      </c>
      <c r="AZ222">
        <v>0</v>
      </c>
      <c r="BA222">
        <v>229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 ca="1">Y222*Source!I69</f>
        <v>1.3019999999999999E-2</v>
      </c>
      <c r="CY222">
        <f t="shared" si="57"/>
        <v>76002.080000000002</v>
      </c>
      <c r="CZ222">
        <f t="shared" si="58"/>
        <v>15323</v>
      </c>
      <c r="DA222">
        <f t="shared" si="59"/>
        <v>4.96</v>
      </c>
      <c r="DB222">
        <f t="shared" si="60"/>
        <v>285.01</v>
      </c>
      <c r="DC222">
        <f t="shared" si="61"/>
        <v>0</v>
      </c>
    </row>
    <row r="223" spans="1:107">
      <c r="A223">
        <f ca="1">ROW(Source!A69)</f>
        <v>69</v>
      </c>
      <c r="B223">
        <v>991676013</v>
      </c>
      <c r="C223">
        <v>991681632</v>
      </c>
      <c r="D223">
        <v>338008432</v>
      </c>
      <c r="E223">
        <v>1</v>
      </c>
      <c r="F223">
        <v>1</v>
      </c>
      <c r="G223">
        <v>1</v>
      </c>
      <c r="H223">
        <v>3</v>
      </c>
      <c r="I223" t="s">
        <v>196</v>
      </c>
      <c r="J223" t="s">
        <v>198</v>
      </c>
      <c r="K223" t="s">
        <v>197</v>
      </c>
      <c r="L223">
        <v>195242642</v>
      </c>
      <c r="N223">
        <v>1010</v>
      </c>
      <c r="O223" t="s">
        <v>145</v>
      </c>
      <c r="P223" t="s">
        <v>145</v>
      </c>
      <c r="Q223">
        <v>1</v>
      </c>
      <c r="W223">
        <v>1</v>
      </c>
      <c r="X223">
        <v>-1200095489</v>
      </c>
      <c r="Y223">
        <v>-10</v>
      </c>
      <c r="AA223">
        <v>2453.1</v>
      </c>
      <c r="AB223">
        <v>0</v>
      </c>
      <c r="AC223">
        <v>0</v>
      </c>
      <c r="AD223">
        <v>0</v>
      </c>
      <c r="AE223">
        <v>629</v>
      </c>
      <c r="AF223">
        <v>0</v>
      </c>
      <c r="AG223">
        <v>0</v>
      </c>
      <c r="AH223">
        <v>0</v>
      </c>
      <c r="AI223">
        <v>3.9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T223">
        <v>-10</v>
      </c>
      <c r="AV223">
        <v>0</v>
      </c>
      <c r="AW223">
        <v>2</v>
      </c>
      <c r="AX223">
        <v>991681640</v>
      </c>
      <c r="AY223">
        <v>1</v>
      </c>
      <c r="AZ223">
        <v>6144</v>
      </c>
      <c r="BA223">
        <v>230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 ca="1">Y223*Source!I69</f>
        <v>-7</v>
      </c>
      <c r="CY223">
        <f t="shared" si="57"/>
        <v>2453.1</v>
      </c>
      <c r="CZ223">
        <f t="shared" si="58"/>
        <v>629</v>
      </c>
      <c r="DA223">
        <f t="shared" si="59"/>
        <v>3.9</v>
      </c>
      <c r="DB223">
        <f t="shared" si="60"/>
        <v>-6290</v>
      </c>
      <c r="DC223">
        <f t="shared" si="61"/>
        <v>0</v>
      </c>
    </row>
    <row r="224" spans="1:107">
      <c r="A224">
        <f ca="1">ROW(Source!A69)</f>
        <v>69</v>
      </c>
      <c r="B224">
        <v>991676013</v>
      </c>
      <c r="C224">
        <v>991681632</v>
      </c>
      <c r="D224">
        <v>338025035</v>
      </c>
      <c r="E224">
        <v>1</v>
      </c>
      <c r="F224">
        <v>1</v>
      </c>
      <c r="G224">
        <v>1</v>
      </c>
      <c r="H224">
        <v>3</v>
      </c>
      <c r="I224" t="s">
        <v>200</v>
      </c>
      <c r="J224" t="s">
        <v>202</v>
      </c>
      <c r="K224" t="s">
        <v>201</v>
      </c>
      <c r="L224">
        <v>195242642</v>
      </c>
      <c r="N224">
        <v>1010</v>
      </c>
      <c r="O224" t="s">
        <v>145</v>
      </c>
      <c r="P224" t="s">
        <v>145</v>
      </c>
      <c r="Q224">
        <v>1</v>
      </c>
      <c r="W224">
        <v>1</v>
      </c>
      <c r="X224">
        <v>433429360</v>
      </c>
      <c r="Y224">
        <v>-30</v>
      </c>
      <c r="AA224">
        <v>195.93</v>
      </c>
      <c r="AB224">
        <v>0</v>
      </c>
      <c r="AC224">
        <v>0</v>
      </c>
      <c r="AD224">
        <v>0</v>
      </c>
      <c r="AE224">
        <v>27.99</v>
      </c>
      <c r="AF224">
        <v>0</v>
      </c>
      <c r="AG224">
        <v>0</v>
      </c>
      <c r="AH224">
        <v>0</v>
      </c>
      <c r="AI224">
        <v>7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T224">
        <v>-30</v>
      </c>
      <c r="AV224">
        <v>0</v>
      </c>
      <c r="AW224">
        <v>2</v>
      </c>
      <c r="AX224">
        <v>991681641</v>
      </c>
      <c r="AY224">
        <v>1</v>
      </c>
      <c r="AZ224">
        <v>6144</v>
      </c>
      <c r="BA224">
        <v>231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 ca="1">Y224*Source!I69</f>
        <v>-21</v>
      </c>
      <c r="CY224">
        <f t="shared" si="57"/>
        <v>195.93</v>
      </c>
      <c r="CZ224">
        <f t="shared" si="58"/>
        <v>27.99</v>
      </c>
      <c r="DA224">
        <f t="shared" si="59"/>
        <v>7</v>
      </c>
      <c r="DB224">
        <f t="shared" si="60"/>
        <v>-839.7</v>
      </c>
      <c r="DC224">
        <f t="shared" si="61"/>
        <v>0</v>
      </c>
    </row>
    <row r="225" spans="1:107">
      <c r="A225">
        <f ca="1">ROW(Source!A69)</f>
        <v>69</v>
      </c>
      <c r="B225">
        <v>991676013</v>
      </c>
      <c r="C225">
        <v>991681632</v>
      </c>
      <c r="D225">
        <v>338036065</v>
      </c>
      <c r="E225">
        <v>1</v>
      </c>
      <c r="F225">
        <v>1</v>
      </c>
      <c r="G225">
        <v>1</v>
      </c>
      <c r="H225">
        <v>3</v>
      </c>
      <c r="I225" t="s">
        <v>586</v>
      </c>
      <c r="J225" t="s">
        <v>587</v>
      </c>
      <c r="K225" t="s">
        <v>588</v>
      </c>
      <c r="L225">
        <v>1356</v>
      </c>
      <c r="N225">
        <v>1010</v>
      </c>
      <c r="O225" t="s">
        <v>589</v>
      </c>
      <c r="P225" t="s">
        <v>589</v>
      </c>
      <c r="Q225">
        <v>1000</v>
      </c>
      <c r="W225">
        <v>0</v>
      </c>
      <c r="X225">
        <v>-309739256</v>
      </c>
      <c r="Y225">
        <v>0.03</v>
      </c>
      <c r="AA225">
        <v>20961.46</v>
      </c>
      <c r="AB225">
        <v>0</v>
      </c>
      <c r="AC225">
        <v>0</v>
      </c>
      <c r="AD225">
        <v>0</v>
      </c>
      <c r="AE225">
        <v>5649.99</v>
      </c>
      <c r="AF225">
        <v>0</v>
      </c>
      <c r="AG225">
        <v>0</v>
      </c>
      <c r="AH225">
        <v>0</v>
      </c>
      <c r="AI225">
        <v>3.71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0.03</v>
      </c>
      <c r="AV225">
        <v>0</v>
      </c>
      <c r="AW225">
        <v>2</v>
      </c>
      <c r="AX225">
        <v>991681642</v>
      </c>
      <c r="AY225">
        <v>1</v>
      </c>
      <c r="AZ225">
        <v>0</v>
      </c>
      <c r="BA225">
        <v>232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 ca="1">Y225*Source!I69</f>
        <v>2.0999999999999998E-2</v>
      </c>
      <c r="CY225">
        <f t="shared" si="57"/>
        <v>20961.46</v>
      </c>
      <c r="CZ225">
        <f t="shared" si="58"/>
        <v>5649.99</v>
      </c>
      <c r="DA225">
        <f t="shared" si="59"/>
        <v>3.71</v>
      </c>
      <c r="DB225">
        <f t="shared" si="60"/>
        <v>169.5</v>
      </c>
      <c r="DC225">
        <f t="shared" si="61"/>
        <v>0</v>
      </c>
    </row>
    <row r="226" spans="1:107">
      <c r="A226">
        <f ca="1">ROW(Source!A69)</f>
        <v>69</v>
      </c>
      <c r="B226">
        <v>991676013</v>
      </c>
      <c r="C226">
        <v>991681632</v>
      </c>
      <c r="D226">
        <v>0</v>
      </c>
      <c r="E226">
        <v>0</v>
      </c>
      <c r="F226">
        <v>1</v>
      </c>
      <c r="G226">
        <v>1</v>
      </c>
      <c r="H226">
        <v>3</v>
      </c>
      <c r="I226" t="s">
        <v>109</v>
      </c>
      <c r="K226" t="s">
        <v>204</v>
      </c>
      <c r="L226">
        <v>1354</v>
      </c>
      <c r="N226">
        <v>1010</v>
      </c>
      <c r="O226" t="s">
        <v>144</v>
      </c>
      <c r="P226" t="s">
        <v>145</v>
      </c>
      <c r="Q226">
        <v>1</v>
      </c>
      <c r="W226">
        <v>0</v>
      </c>
      <c r="X226">
        <v>-939761434</v>
      </c>
      <c r="Y226">
        <v>10</v>
      </c>
      <c r="AA226">
        <v>5030.83</v>
      </c>
      <c r="AB226">
        <v>0</v>
      </c>
      <c r="AC226">
        <v>0</v>
      </c>
      <c r="AD226">
        <v>0</v>
      </c>
      <c r="AE226">
        <v>5030.83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0</v>
      </c>
      <c r="AP226">
        <v>0</v>
      </c>
      <c r="AQ226">
        <v>0</v>
      </c>
      <c r="AR226">
        <v>0</v>
      </c>
      <c r="AT226">
        <v>10</v>
      </c>
      <c r="AV226">
        <v>0</v>
      </c>
      <c r="AW226">
        <v>1</v>
      </c>
      <c r="AX226">
        <v>-1</v>
      </c>
      <c r="AY226">
        <v>0</v>
      </c>
      <c r="AZ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 ca="1">Y226*Source!I69</f>
        <v>7</v>
      </c>
      <c r="CY226">
        <f t="shared" si="57"/>
        <v>5030.83</v>
      </c>
      <c r="CZ226">
        <f t="shared" si="58"/>
        <v>5030.83</v>
      </c>
      <c r="DA226">
        <f t="shared" si="59"/>
        <v>1</v>
      </c>
      <c r="DB226">
        <f t="shared" si="60"/>
        <v>50308.3</v>
      </c>
      <c r="DC226">
        <f t="shared" si="61"/>
        <v>0</v>
      </c>
    </row>
    <row r="227" spans="1:107">
      <c r="A227">
        <f ca="1">ROW(Source!A76)</f>
        <v>76</v>
      </c>
      <c r="B227">
        <v>991675999</v>
      </c>
      <c r="C227">
        <v>991683152</v>
      </c>
      <c r="D227">
        <v>37775796</v>
      </c>
      <c r="E227">
        <v>1</v>
      </c>
      <c r="F227">
        <v>1</v>
      </c>
      <c r="G227">
        <v>1</v>
      </c>
      <c r="H227">
        <v>1</v>
      </c>
      <c r="I227" t="s">
        <v>628</v>
      </c>
      <c r="K227" t="s">
        <v>629</v>
      </c>
      <c r="L227">
        <v>1369</v>
      </c>
      <c r="N227">
        <v>1013</v>
      </c>
      <c r="O227" t="s">
        <v>499</v>
      </c>
      <c r="P227" t="s">
        <v>499</v>
      </c>
      <c r="Q227">
        <v>1</v>
      </c>
      <c r="W227">
        <v>0</v>
      </c>
      <c r="X227">
        <v>-1803619151</v>
      </c>
      <c r="Y227">
        <v>5.6680000000000001</v>
      </c>
      <c r="AA227">
        <v>0</v>
      </c>
      <c r="AB227">
        <v>0</v>
      </c>
      <c r="AC227">
        <v>0</v>
      </c>
      <c r="AD227">
        <v>9.2899999999999991</v>
      </c>
      <c r="AE227">
        <v>0</v>
      </c>
      <c r="AF227">
        <v>0</v>
      </c>
      <c r="AG227">
        <v>0</v>
      </c>
      <c r="AH227">
        <v>9.2899999999999991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T227">
        <v>14.17</v>
      </c>
      <c r="AU227" t="s">
        <v>213</v>
      </c>
      <c r="AV227">
        <v>1</v>
      </c>
      <c r="AW227">
        <v>2</v>
      </c>
      <c r="AX227">
        <v>991683153</v>
      </c>
      <c r="AY227">
        <v>1</v>
      </c>
      <c r="AZ227">
        <v>0</v>
      </c>
      <c r="BA227">
        <v>233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 ca="1">Y227*Source!I76</f>
        <v>5.6680000000000001</v>
      </c>
      <c r="CY227">
        <f>AD227</f>
        <v>9.2899999999999991</v>
      </c>
      <c r="CZ227">
        <f>AH227</f>
        <v>9.2899999999999991</v>
      </c>
      <c r="DA227">
        <f>AL227</f>
        <v>1</v>
      </c>
      <c r="DB227">
        <f>ROUND((ROUND(AT227*CZ227,2)*0.4),6)</f>
        <v>52.655999999999999</v>
      </c>
      <c r="DC227">
        <f>ROUND((ROUND(AT227*AG227,2)*0.4),6)</f>
        <v>0</v>
      </c>
    </row>
    <row r="228" spans="1:107">
      <c r="A228">
        <f ca="1">ROW(Source!A76)</f>
        <v>76</v>
      </c>
      <c r="B228">
        <v>991675999</v>
      </c>
      <c r="C228">
        <v>991683152</v>
      </c>
      <c r="D228">
        <v>121548</v>
      </c>
      <c r="E228">
        <v>1</v>
      </c>
      <c r="F228">
        <v>1</v>
      </c>
      <c r="G228">
        <v>1</v>
      </c>
      <c r="H228">
        <v>1</v>
      </c>
      <c r="I228" t="s">
        <v>92</v>
      </c>
      <c r="K228" t="s">
        <v>500</v>
      </c>
      <c r="L228">
        <v>608254</v>
      </c>
      <c r="N228">
        <v>1013</v>
      </c>
      <c r="O228" t="s">
        <v>501</v>
      </c>
      <c r="P228" t="s">
        <v>501</v>
      </c>
      <c r="Q228">
        <v>1</v>
      </c>
      <c r="W228">
        <v>0</v>
      </c>
      <c r="X228">
        <v>-185737400</v>
      </c>
      <c r="Y228">
        <v>0.02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1</v>
      </c>
      <c r="AQ228">
        <v>0</v>
      </c>
      <c r="AR228">
        <v>0</v>
      </c>
      <c r="AT228">
        <v>0.05</v>
      </c>
      <c r="AU228" t="s">
        <v>213</v>
      </c>
      <c r="AV228">
        <v>2</v>
      </c>
      <c r="AW228">
        <v>2</v>
      </c>
      <c r="AX228">
        <v>991683154</v>
      </c>
      <c r="AY228">
        <v>1</v>
      </c>
      <c r="AZ228">
        <v>0</v>
      </c>
      <c r="BA228">
        <v>234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 ca="1">Y228*Source!I76</f>
        <v>0.02</v>
      </c>
      <c r="CY228">
        <f>AD228</f>
        <v>0</v>
      </c>
      <c r="CZ228">
        <f>AH228</f>
        <v>0</v>
      </c>
      <c r="DA228">
        <f>AL228</f>
        <v>1</v>
      </c>
      <c r="DB228">
        <f>ROUND((ROUND(AT228*CZ228,2)*0.4),6)</f>
        <v>0</v>
      </c>
      <c r="DC228">
        <f>ROUND((ROUND(AT228*AG228,2)*0.4),6)</f>
        <v>0</v>
      </c>
    </row>
    <row r="229" spans="1:107">
      <c r="A229">
        <f ca="1">ROW(Source!A76)</f>
        <v>76</v>
      </c>
      <c r="B229">
        <v>991675999</v>
      </c>
      <c r="C229">
        <v>991683152</v>
      </c>
      <c r="D229">
        <v>338036808</v>
      </c>
      <c r="E229">
        <v>1</v>
      </c>
      <c r="F229">
        <v>1</v>
      </c>
      <c r="G229">
        <v>1</v>
      </c>
      <c r="H229">
        <v>2</v>
      </c>
      <c r="I229" t="s">
        <v>521</v>
      </c>
      <c r="J229" t="s">
        <v>522</v>
      </c>
      <c r="K229" t="s">
        <v>523</v>
      </c>
      <c r="L229">
        <v>1368</v>
      </c>
      <c r="N229">
        <v>91022270</v>
      </c>
      <c r="O229" t="s">
        <v>505</v>
      </c>
      <c r="P229" t="s">
        <v>505</v>
      </c>
      <c r="Q229">
        <v>1</v>
      </c>
      <c r="W229">
        <v>0</v>
      </c>
      <c r="X229">
        <v>1106923569</v>
      </c>
      <c r="Y229">
        <v>0.02</v>
      </c>
      <c r="AA229">
        <v>0</v>
      </c>
      <c r="AB229">
        <v>112</v>
      </c>
      <c r="AC229">
        <v>13.5</v>
      </c>
      <c r="AD229">
        <v>0</v>
      </c>
      <c r="AE229">
        <v>0</v>
      </c>
      <c r="AF229">
        <v>112</v>
      </c>
      <c r="AG229">
        <v>13.5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1</v>
      </c>
      <c r="AQ229">
        <v>0</v>
      </c>
      <c r="AR229">
        <v>0</v>
      </c>
      <c r="AT229">
        <v>0.05</v>
      </c>
      <c r="AU229" t="s">
        <v>213</v>
      </c>
      <c r="AV229">
        <v>0</v>
      </c>
      <c r="AW229">
        <v>2</v>
      </c>
      <c r="AX229">
        <v>991683155</v>
      </c>
      <c r="AY229">
        <v>1</v>
      </c>
      <c r="AZ229">
        <v>0</v>
      </c>
      <c r="BA229">
        <v>235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 ca="1">Y229*Source!I76</f>
        <v>0.02</v>
      </c>
      <c r="CY229">
        <f>AB229</f>
        <v>112</v>
      </c>
      <c r="CZ229">
        <f>AF229</f>
        <v>112</v>
      </c>
      <c r="DA229">
        <f>AJ229</f>
        <v>1</v>
      </c>
      <c r="DB229">
        <f>ROUND((ROUND(AT229*CZ229,2)*0.4),6)</f>
        <v>2.2400000000000002</v>
      </c>
      <c r="DC229">
        <f>ROUND((ROUND(AT229*AG229,2)*0.4),6)</f>
        <v>0.27200000000000002</v>
      </c>
    </row>
    <row r="230" spans="1:107">
      <c r="A230">
        <f ca="1">ROW(Source!A76)</f>
        <v>76</v>
      </c>
      <c r="B230">
        <v>991675999</v>
      </c>
      <c r="C230">
        <v>991683152</v>
      </c>
      <c r="D230">
        <v>338037086</v>
      </c>
      <c r="E230">
        <v>1</v>
      </c>
      <c r="F230">
        <v>1</v>
      </c>
      <c r="G230">
        <v>1</v>
      </c>
      <c r="H230">
        <v>2</v>
      </c>
      <c r="I230" t="s">
        <v>619</v>
      </c>
      <c r="J230" t="s">
        <v>620</v>
      </c>
      <c r="K230" t="s">
        <v>621</v>
      </c>
      <c r="L230">
        <v>1368</v>
      </c>
      <c r="N230">
        <v>91022270</v>
      </c>
      <c r="O230" t="s">
        <v>505</v>
      </c>
      <c r="P230" t="s">
        <v>505</v>
      </c>
      <c r="Q230">
        <v>1</v>
      </c>
      <c r="W230">
        <v>0</v>
      </c>
      <c r="X230">
        <v>1474986261</v>
      </c>
      <c r="Y230">
        <v>0.20799999999999999</v>
      </c>
      <c r="AA230">
        <v>0</v>
      </c>
      <c r="AB230">
        <v>8.1</v>
      </c>
      <c r="AC230">
        <v>0</v>
      </c>
      <c r="AD230">
        <v>0</v>
      </c>
      <c r="AE230">
        <v>0</v>
      </c>
      <c r="AF230">
        <v>8.1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1</v>
      </c>
      <c r="AQ230">
        <v>0</v>
      </c>
      <c r="AR230">
        <v>0</v>
      </c>
      <c r="AT230">
        <v>0.52</v>
      </c>
      <c r="AU230" t="s">
        <v>213</v>
      </c>
      <c r="AV230">
        <v>0</v>
      </c>
      <c r="AW230">
        <v>2</v>
      </c>
      <c r="AX230">
        <v>991683156</v>
      </c>
      <c r="AY230">
        <v>1</v>
      </c>
      <c r="AZ230">
        <v>0</v>
      </c>
      <c r="BA230">
        <v>236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 ca="1">Y230*Source!I76</f>
        <v>0.20799999999999999</v>
      </c>
      <c r="CY230">
        <f>AB230</f>
        <v>8.1</v>
      </c>
      <c r="CZ230">
        <f>AF230</f>
        <v>8.1</v>
      </c>
      <c r="DA230">
        <f>AJ230</f>
        <v>1</v>
      </c>
      <c r="DB230">
        <f>ROUND((ROUND(AT230*CZ230,2)*0.4),6)</f>
        <v>1.6839999999999999</v>
      </c>
      <c r="DC230">
        <f>ROUND((ROUND(AT230*AG230,2)*0.4),6)</f>
        <v>0</v>
      </c>
    </row>
    <row r="231" spans="1:107">
      <c r="A231">
        <f ca="1">ROW(Source!A76)</f>
        <v>76</v>
      </c>
      <c r="B231">
        <v>991675999</v>
      </c>
      <c r="C231">
        <v>991683152</v>
      </c>
      <c r="D231">
        <v>338039342</v>
      </c>
      <c r="E231">
        <v>1</v>
      </c>
      <c r="F231">
        <v>1</v>
      </c>
      <c r="G231">
        <v>1</v>
      </c>
      <c r="H231">
        <v>2</v>
      </c>
      <c r="I231" t="s">
        <v>524</v>
      </c>
      <c r="J231" t="s">
        <v>525</v>
      </c>
      <c r="K231" t="s">
        <v>526</v>
      </c>
      <c r="L231">
        <v>1368</v>
      </c>
      <c r="N231">
        <v>91022270</v>
      </c>
      <c r="O231" t="s">
        <v>505</v>
      </c>
      <c r="P231" t="s">
        <v>505</v>
      </c>
      <c r="Q231">
        <v>1</v>
      </c>
      <c r="W231">
        <v>0</v>
      </c>
      <c r="X231">
        <v>1230759911</v>
      </c>
      <c r="Y231">
        <v>1.2E-2</v>
      </c>
      <c r="AA231">
        <v>0</v>
      </c>
      <c r="AB231">
        <v>87.17</v>
      </c>
      <c r="AC231">
        <v>11.6</v>
      </c>
      <c r="AD231">
        <v>0</v>
      </c>
      <c r="AE231">
        <v>0</v>
      </c>
      <c r="AF231">
        <v>87.17</v>
      </c>
      <c r="AG231">
        <v>11.6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1</v>
      </c>
      <c r="AQ231">
        <v>0</v>
      </c>
      <c r="AR231">
        <v>0</v>
      </c>
      <c r="AT231">
        <v>0.03</v>
      </c>
      <c r="AU231" t="s">
        <v>213</v>
      </c>
      <c r="AV231">
        <v>0</v>
      </c>
      <c r="AW231">
        <v>2</v>
      </c>
      <c r="AX231">
        <v>991683157</v>
      </c>
      <c r="AY231">
        <v>1</v>
      </c>
      <c r="AZ231">
        <v>0</v>
      </c>
      <c r="BA231">
        <v>237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 ca="1">Y231*Source!I76</f>
        <v>1.2E-2</v>
      </c>
      <c r="CY231">
        <f>AB231</f>
        <v>87.17</v>
      </c>
      <c r="CZ231">
        <f>AF231</f>
        <v>87.17</v>
      </c>
      <c r="DA231">
        <f>AJ231</f>
        <v>1</v>
      </c>
      <c r="DB231">
        <f>ROUND((ROUND(AT231*CZ231,2)*0.4),6)</f>
        <v>1.048</v>
      </c>
      <c r="DC231">
        <f>ROUND((ROUND(AT231*AG231,2)*0.4),6)</f>
        <v>0.14000000000000001</v>
      </c>
    </row>
    <row r="232" spans="1:107">
      <c r="A232">
        <f ca="1">ROW(Source!A76)</f>
        <v>76</v>
      </c>
      <c r="B232">
        <v>991675999</v>
      </c>
      <c r="C232">
        <v>991683152</v>
      </c>
      <c r="D232">
        <v>337978401</v>
      </c>
      <c r="E232">
        <v>1</v>
      </c>
      <c r="F232">
        <v>1</v>
      </c>
      <c r="G232">
        <v>1</v>
      </c>
      <c r="H232">
        <v>3</v>
      </c>
      <c r="I232" t="s">
        <v>622</v>
      </c>
      <c r="J232" t="s">
        <v>623</v>
      </c>
      <c r="K232" t="s">
        <v>624</v>
      </c>
      <c r="L232">
        <v>1348</v>
      </c>
      <c r="N232">
        <v>39568864</v>
      </c>
      <c r="O232" t="s">
        <v>530</v>
      </c>
      <c r="P232" t="s">
        <v>530</v>
      </c>
      <c r="Q232">
        <v>1000</v>
      </c>
      <c r="W232">
        <v>0</v>
      </c>
      <c r="X232">
        <v>-2063358494</v>
      </c>
      <c r="Y232">
        <v>0</v>
      </c>
      <c r="AA232">
        <v>10362</v>
      </c>
      <c r="AB232">
        <v>0</v>
      </c>
      <c r="AC232">
        <v>0</v>
      </c>
      <c r="AD232">
        <v>0</v>
      </c>
      <c r="AE232">
        <v>10362</v>
      </c>
      <c r="AF232">
        <v>0</v>
      </c>
      <c r="AG232">
        <v>0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1</v>
      </c>
      <c r="AQ232">
        <v>0</v>
      </c>
      <c r="AR232">
        <v>0</v>
      </c>
      <c r="AT232">
        <v>3.8999999999999999E-4</v>
      </c>
      <c r="AU232" t="s">
        <v>212</v>
      </c>
      <c r="AV232">
        <v>0</v>
      </c>
      <c r="AW232">
        <v>2</v>
      </c>
      <c r="AX232">
        <v>991683158</v>
      </c>
      <c r="AY232">
        <v>1</v>
      </c>
      <c r="AZ232">
        <v>0</v>
      </c>
      <c r="BA232">
        <v>238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 ca="1">Y232*Source!I76</f>
        <v>0</v>
      </c>
      <c r="CY232">
        <f t="shared" ref="CY232:CY239" si="62">AA232</f>
        <v>10362</v>
      </c>
      <c r="CZ232">
        <f t="shared" ref="CZ232:CZ239" si="63">AE232</f>
        <v>10362</v>
      </c>
      <c r="DA232">
        <f t="shared" ref="DA232:DA239" si="64">AI232</f>
        <v>1</v>
      </c>
      <c r="DB232">
        <f t="shared" ref="DB232:DB239" si="65">ROUND((ROUND(AT232*CZ232,2)*0),6)</f>
        <v>0</v>
      </c>
      <c r="DC232">
        <f t="shared" ref="DC232:DC239" si="66">ROUND((ROUND(AT232*AG232,2)*0),6)</f>
        <v>0</v>
      </c>
    </row>
    <row r="233" spans="1:107">
      <c r="A233">
        <f ca="1">ROW(Source!A76)</f>
        <v>76</v>
      </c>
      <c r="B233">
        <v>991675999</v>
      </c>
      <c r="C233">
        <v>991683152</v>
      </c>
      <c r="D233">
        <v>337974554</v>
      </c>
      <c r="E233">
        <v>1</v>
      </c>
      <c r="F233">
        <v>1</v>
      </c>
      <c r="G233">
        <v>1</v>
      </c>
      <c r="H233">
        <v>3</v>
      </c>
      <c r="I233" t="s">
        <v>630</v>
      </c>
      <c r="J233" t="s">
        <v>631</v>
      </c>
      <c r="K233" t="s">
        <v>632</v>
      </c>
      <c r="L233">
        <v>1346</v>
      </c>
      <c r="N233">
        <v>39568864</v>
      </c>
      <c r="O233" t="s">
        <v>540</v>
      </c>
      <c r="P233" t="s">
        <v>540</v>
      </c>
      <c r="Q233">
        <v>1</v>
      </c>
      <c r="W233">
        <v>0</v>
      </c>
      <c r="X233">
        <v>-1947909329</v>
      </c>
      <c r="Y233">
        <v>0</v>
      </c>
      <c r="AA233">
        <v>23.09</v>
      </c>
      <c r="AB233">
        <v>0</v>
      </c>
      <c r="AC233">
        <v>0</v>
      </c>
      <c r="AD233">
        <v>0</v>
      </c>
      <c r="AE233">
        <v>23.09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1</v>
      </c>
      <c r="AQ233">
        <v>0</v>
      </c>
      <c r="AR233">
        <v>0</v>
      </c>
      <c r="AT233">
        <v>7.0000000000000007E-2</v>
      </c>
      <c r="AU233" t="s">
        <v>212</v>
      </c>
      <c r="AV233">
        <v>0</v>
      </c>
      <c r="AW233">
        <v>2</v>
      </c>
      <c r="AX233">
        <v>991683159</v>
      </c>
      <c r="AY233">
        <v>1</v>
      </c>
      <c r="AZ233">
        <v>0</v>
      </c>
      <c r="BA233">
        <v>239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 ca="1">Y233*Source!I76</f>
        <v>0</v>
      </c>
      <c r="CY233">
        <f t="shared" si="62"/>
        <v>23.09</v>
      </c>
      <c r="CZ233">
        <f t="shared" si="63"/>
        <v>23.09</v>
      </c>
      <c r="DA233">
        <f t="shared" si="64"/>
        <v>1</v>
      </c>
      <c r="DB233">
        <f t="shared" si="65"/>
        <v>0</v>
      </c>
      <c r="DC233">
        <f t="shared" si="66"/>
        <v>0</v>
      </c>
    </row>
    <row r="234" spans="1:107">
      <c r="A234">
        <f ca="1">ROW(Source!A76)</f>
        <v>76</v>
      </c>
      <c r="B234">
        <v>991675999</v>
      </c>
      <c r="C234">
        <v>991683152</v>
      </c>
      <c r="D234">
        <v>337978654</v>
      </c>
      <c r="E234">
        <v>1</v>
      </c>
      <c r="F234">
        <v>1</v>
      </c>
      <c r="G234">
        <v>1</v>
      </c>
      <c r="H234">
        <v>3</v>
      </c>
      <c r="I234" t="s">
        <v>625</v>
      </c>
      <c r="J234" t="s">
        <v>626</v>
      </c>
      <c r="K234" t="s">
        <v>627</v>
      </c>
      <c r="L234">
        <v>1348</v>
      </c>
      <c r="N234">
        <v>39568864</v>
      </c>
      <c r="O234" t="s">
        <v>530</v>
      </c>
      <c r="P234" t="s">
        <v>530</v>
      </c>
      <c r="Q234">
        <v>1000</v>
      </c>
      <c r="W234">
        <v>0</v>
      </c>
      <c r="X234">
        <v>-215593005</v>
      </c>
      <c r="Y234">
        <v>0</v>
      </c>
      <c r="AA234">
        <v>15323</v>
      </c>
      <c r="AB234">
        <v>0</v>
      </c>
      <c r="AC234">
        <v>0</v>
      </c>
      <c r="AD234">
        <v>0</v>
      </c>
      <c r="AE234">
        <v>15323</v>
      </c>
      <c r="AF234">
        <v>0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1</v>
      </c>
      <c r="AQ234">
        <v>0</v>
      </c>
      <c r="AR234">
        <v>0</v>
      </c>
      <c r="AT234">
        <v>1.2700000000000001E-3</v>
      </c>
      <c r="AU234" t="s">
        <v>212</v>
      </c>
      <c r="AV234">
        <v>0</v>
      </c>
      <c r="AW234">
        <v>2</v>
      </c>
      <c r="AX234">
        <v>991683160</v>
      </c>
      <c r="AY234">
        <v>1</v>
      </c>
      <c r="AZ234">
        <v>0</v>
      </c>
      <c r="BA234">
        <v>240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 ca="1">Y234*Source!I76</f>
        <v>0</v>
      </c>
      <c r="CY234">
        <f t="shared" si="62"/>
        <v>15323</v>
      </c>
      <c r="CZ234">
        <f t="shared" si="63"/>
        <v>15323</v>
      </c>
      <c r="DA234">
        <f t="shared" si="64"/>
        <v>1</v>
      </c>
      <c r="DB234">
        <f t="shared" si="65"/>
        <v>0</v>
      </c>
      <c r="DC234">
        <f t="shared" si="66"/>
        <v>0</v>
      </c>
    </row>
    <row r="235" spans="1:107">
      <c r="A235">
        <f ca="1">ROW(Source!A76)</f>
        <v>76</v>
      </c>
      <c r="B235">
        <v>991675999</v>
      </c>
      <c r="C235">
        <v>991683152</v>
      </c>
      <c r="D235">
        <v>337995813</v>
      </c>
      <c r="E235">
        <v>1</v>
      </c>
      <c r="F235">
        <v>1</v>
      </c>
      <c r="G235">
        <v>1</v>
      </c>
      <c r="H235">
        <v>3</v>
      </c>
      <c r="I235" t="s">
        <v>633</v>
      </c>
      <c r="J235" t="s">
        <v>634</v>
      </c>
      <c r="K235" t="s">
        <v>635</v>
      </c>
      <c r="L235">
        <v>1348</v>
      </c>
      <c r="N235">
        <v>39568864</v>
      </c>
      <c r="O235" t="s">
        <v>530</v>
      </c>
      <c r="P235" t="s">
        <v>530</v>
      </c>
      <c r="Q235">
        <v>1000</v>
      </c>
      <c r="W235">
        <v>0</v>
      </c>
      <c r="X235">
        <v>1998706905</v>
      </c>
      <c r="Y235">
        <v>0</v>
      </c>
      <c r="AA235">
        <v>10100</v>
      </c>
      <c r="AB235">
        <v>0</v>
      </c>
      <c r="AC235">
        <v>0</v>
      </c>
      <c r="AD235">
        <v>0</v>
      </c>
      <c r="AE235">
        <v>10100</v>
      </c>
      <c r="AF235">
        <v>0</v>
      </c>
      <c r="AG235">
        <v>0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1</v>
      </c>
      <c r="AQ235">
        <v>0</v>
      </c>
      <c r="AR235">
        <v>0</v>
      </c>
      <c r="AT235">
        <v>2.2000000000000001E-3</v>
      </c>
      <c r="AU235" t="s">
        <v>212</v>
      </c>
      <c r="AV235">
        <v>0</v>
      </c>
      <c r="AW235">
        <v>2</v>
      </c>
      <c r="AX235">
        <v>991683161</v>
      </c>
      <c r="AY235">
        <v>1</v>
      </c>
      <c r="AZ235">
        <v>0</v>
      </c>
      <c r="BA235">
        <v>241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 ca="1">Y235*Source!I76</f>
        <v>0</v>
      </c>
      <c r="CY235">
        <f t="shared" si="62"/>
        <v>10100</v>
      </c>
      <c r="CZ235">
        <f t="shared" si="63"/>
        <v>10100</v>
      </c>
      <c r="DA235">
        <f t="shared" si="64"/>
        <v>1</v>
      </c>
      <c r="DB235">
        <f t="shared" si="65"/>
        <v>0</v>
      </c>
      <c r="DC235">
        <f t="shared" si="66"/>
        <v>0</v>
      </c>
    </row>
    <row r="236" spans="1:107">
      <c r="A236">
        <f ca="1">ROW(Source!A76)</f>
        <v>76</v>
      </c>
      <c r="B236">
        <v>991675999</v>
      </c>
      <c r="C236">
        <v>991683152</v>
      </c>
      <c r="D236">
        <v>338004662</v>
      </c>
      <c r="E236">
        <v>1</v>
      </c>
      <c r="F236">
        <v>1</v>
      </c>
      <c r="G236">
        <v>1</v>
      </c>
      <c r="H236">
        <v>3</v>
      </c>
      <c r="I236" t="s">
        <v>218</v>
      </c>
      <c r="J236" t="s">
        <v>221</v>
      </c>
      <c r="K236" t="s">
        <v>219</v>
      </c>
      <c r="L236">
        <v>1035</v>
      </c>
      <c r="N236">
        <v>1013</v>
      </c>
      <c r="O236" t="s">
        <v>220</v>
      </c>
      <c r="P236" t="s">
        <v>220</v>
      </c>
      <c r="Q236">
        <v>1</v>
      </c>
      <c r="W236">
        <v>0</v>
      </c>
      <c r="X236">
        <v>-1603655374</v>
      </c>
      <c r="Y236">
        <v>0</v>
      </c>
      <c r="AA236">
        <v>2453.8000000000002</v>
      </c>
      <c r="AB236">
        <v>0</v>
      </c>
      <c r="AC236">
        <v>0</v>
      </c>
      <c r="AD236">
        <v>0</v>
      </c>
      <c r="AE236">
        <v>2453.8000000000002</v>
      </c>
      <c r="AF236">
        <v>0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1</v>
      </c>
      <c r="AQ236">
        <v>0</v>
      </c>
      <c r="AR236">
        <v>0</v>
      </c>
      <c r="AT236">
        <v>1</v>
      </c>
      <c r="AU236" t="s">
        <v>212</v>
      </c>
      <c r="AV236">
        <v>0</v>
      </c>
      <c r="AW236">
        <v>2</v>
      </c>
      <c r="AX236">
        <v>991683162</v>
      </c>
      <c r="AY236">
        <v>1</v>
      </c>
      <c r="AZ236">
        <v>0</v>
      </c>
      <c r="BA236">
        <v>242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 ca="1">Y236*Source!I76</f>
        <v>0</v>
      </c>
      <c r="CY236">
        <f t="shared" si="62"/>
        <v>2453.8000000000002</v>
      </c>
      <c r="CZ236">
        <f t="shared" si="63"/>
        <v>2453.8000000000002</v>
      </c>
      <c r="DA236">
        <f t="shared" si="64"/>
        <v>1</v>
      </c>
      <c r="DB236">
        <f t="shared" si="65"/>
        <v>0</v>
      </c>
      <c r="DC236">
        <f t="shared" si="66"/>
        <v>0</v>
      </c>
    </row>
    <row r="237" spans="1:107">
      <c r="A237">
        <f ca="1">ROW(Source!A76)</f>
        <v>76</v>
      </c>
      <c r="B237">
        <v>991675999</v>
      </c>
      <c r="C237">
        <v>991683152</v>
      </c>
      <c r="D237">
        <v>338009584</v>
      </c>
      <c r="E237">
        <v>1</v>
      </c>
      <c r="F237">
        <v>1</v>
      </c>
      <c r="G237">
        <v>1</v>
      </c>
      <c r="H237">
        <v>3</v>
      </c>
      <c r="I237" t="s">
        <v>636</v>
      </c>
      <c r="J237" t="s">
        <v>637</v>
      </c>
      <c r="K237" t="s">
        <v>638</v>
      </c>
      <c r="L237">
        <v>1339</v>
      </c>
      <c r="N237">
        <v>1007</v>
      </c>
      <c r="O237" t="s">
        <v>512</v>
      </c>
      <c r="P237" t="s">
        <v>512</v>
      </c>
      <c r="Q237">
        <v>1</v>
      </c>
      <c r="W237">
        <v>0</v>
      </c>
      <c r="X237">
        <v>-769468533</v>
      </c>
      <c r="Y237">
        <v>0</v>
      </c>
      <c r="AA237">
        <v>485.9</v>
      </c>
      <c r="AB237">
        <v>0</v>
      </c>
      <c r="AC237">
        <v>0</v>
      </c>
      <c r="AD237">
        <v>0</v>
      </c>
      <c r="AE237">
        <v>485.9</v>
      </c>
      <c r="AF237">
        <v>0</v>
      </c>
      <c r="AG237">
        <v>0</v>
      </c>
      <c r="AH237">
        <v>0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1</v>
      </c>
      <c r="AQ237">
        <v>0</v>
      </c>
      <c r="AR237">
        <v>0</v>
      </c>
      <c r="AT237">
        <v>1.4E-2</v>
      </c>
      <c r="AU237" t="s">
        <v>212</v>
      </c>
      <c r="AV237">
        <v>0</v>
      </c>
      <c r="AW237">
        <v>2</v>
      </c>
      <c r="AX237">
        <v>991683163</v>
      </c>
      <c r="AY237">
        <v>1</v>
      </c>
      <c r="AZ237">
        <v>0</v>
      </c>
      <c r="BA237">
        <v>243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 ca="1">Y237*Source!I76</f>
        <v>0</v>
      </c>
      <c r="CY237">
        <f t="shared" si="62"/>
        <v>485.9</v>
      </c>
      <c r="CZ237">
        <f t="shared" si="63"/>
        <v>485.9</v>
      </c>
      <c r="DA237">
        <f t="shared" si="64"/>
        <v>1</v>
      </c>
      <c r="DB237">
        <f t="shared" si="65"/>
        <v>0</v>
      </c>
      <c r="DC237">
        <f t="shared" si="66"/>
        <v>0</v>
      </c>
    </row>
    <row r="238" spans="1:107">
      <c r="A238">
        <f ca="1">ROW(Source!A76)</f>
        <v>76</v>
      </c>
      <c r="B238">
        <v>991675999</v>
      </c>
      <c r="C238">
        <v>991683152</v>
      </c>
      <c r="D238">
        <v>338025034</v>
      </c>
      <c r="E238">
        <v>1</v>
      </c>
      <c r="F238">
        <v>1</v>
      </c>
      <c r="G238">
        <v>1</v>
      </c>
      <c r="H238">
        <v>3</v>
      </c>
      <c r="I238" t="s">
        <v>639</v>
      </c>
      <c r="J238" t="s">
        <v>640</v>
      </c>
      <c r="K238" t="s">
        <v>641</v>
      </c>
      <c r="L238">
        <v>195242642</v>
      </c>
      <c r="N238">
        <v>1010</v>
      </c>
      <c r="O238" t="s">
        <v>145</v>
      </c>
      <c r="P238" t="s">
        <v>145</v>
      </c>
      <c r="Q238">
        <v>1</v>
      </c>
      <c r="W238">
        <v>0</v>
      </c>
      <c r="X238">
        <v>-35722549</v>
      </c>
      <c r="Y238">
        <v>0</v>
      </c>
      <c r="AA238">
        <v>23</v>
      </c>
      <c r="AB238">
        <v>0</v>
      </c>
      <c r="AC238">
        <v>0</v>
      </c>
      <c r="AD238">
        <v>0</v>
      </c>
      <c r="AE238">
        <v>23</v>
      </c>
      <c r="AF238">
        <v>0</v>
      </c>
      <c r="AG238">
        <v>0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1</v>
      </c>
      <c r="AQ238">
        <v>0</v>
      </c>
      <c r="AR238">
        <v>0</v>
      </c>
      <c r="AT238">
        <v>1</v>
      </c>
      <c r="AU238" t="s">
        <v>212</v>
      </c>
      <c r="AV238">
        <v>0</v>
      </c>
      <c r="AW238">
        <v>2</v>
      </c>
      <c r="AX238">
        <v>991683164</v>
      </c>
      <c r="AY238">
        <v>1</v>
      </c>
      <c r="AZ238">
        <v>0</v>
      </c>
      <c r="BA238">
        <v>244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 ca="1">Y238*Source!I76</f>
        <v>0</v>
      </c>
      <c r="CY238">
        <f t="shared" si="62"/>
        <v>23</v>
      </c>
      <c r="CZ238">
        <f t="shared" si="63"/>
        <v>23</v>
      </c>
      <c r="DA238">
        <f t="shared" si="64"/>
        <v>1</v>
      </c>
      <c r="DB238">
        <f t="shared" si="65"/>
        <v>0</v>
      </c>
      <c r="DC238">
        <f t="shared" si="66"/>
        <v>0</v>
      </c>
    </row>
    <row r="239" spans="1:107">
      <c r="A239">
        <f ca="1">ROW(Source!A76)</f>
        <v>76</v>
      </c>
      <c r="B239">
        <v>991675999</v>
      </c>
      <c r="C239">
        <v>991683152</v>
      </c>
      <c r="D239">
        <v>338025035</v>
      </c>
      <c r="E239">
        <v>1</v>
      </c>
      <c r="F239">
        <v>1</v>
      </c>
      <c r="G239">
        <v>1</v>
      </c>
      <c r="H239">
        <v>3</v>
      </c>
      <c r="I239" t="s">
        <v>200</v>
      </c>
      <c r="J239" t="s">
        <v>202</v>
      </c>
      <c r="K239" t="s">
        <v>201</v>
      </c>
      <c r="L239">
        <v>195242642</v>
      </c>
      <c r="N239">
        <v>1010</v>
      </c>
      <c r="O239" t="s">
        <v>145</v>
      </c>
      <c r="P239" t="s">
        <v>145</v>
      </c>
      <c r="Q239">
        <v>1</v>
      </c>
      <c r="W239">
        <v>0</v>
      </c>
      <c r="X239">
        <v>433429360</v>
      </c>
      <c r="Y239">
        <v>0</v>
      </c>
      <c r="AA239">
        <v>27.99</v>
      </c>
      <c r="AB239">
        <v>0</v>
      </c>
      <c r="AC239">
        <v>0</v>
      </c>
      <c r="AD239">
        <v>0</v>
      </c>
      <c r="AE239">
        <v>27.99</v>
      </c>
      <c r="AF239">
        <v>0</v>
      </c>
      <c r="AG239">
        <v>0</v>
      </c>
      <c r="AH239">
        <v>0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1</v>
      </c>
      <c r="AQ239">
        <v>0</v>
      </c>
      <c r="AR239">
        <v>0</v>
      </c>
      <c r="AT239">
        <v>1</v>
      </c>
      <c r="AU239" t="s">
        <v>212</v>
      </c>
      <c r="AV239">
        <v>0</v>
      </c>
      <c r="AW239">
        <v>2</v>
      </c>
      <c r="AX239">
        <v>991683165</v>
      </c>
      <c r="AY239">
        <v>1</v>
      </c>
      <c r="AZ239">
        <v>0</v>
      </c>
      <c r="BA239">
        <v>245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 ca="1">Y239*Source!I76</f>
        <v>0</v>
      </c>
      <c r="CY239">
        <f t="shared" si="62"/>
        <v>27.99</v>
      </c>
      <c r="CZ239">
        <f t="shared" si="63"/>
        <v>27.99</v>
      </c>
      <c r="DA239">
        <f t="shared" si="64"/>
        <v>1</v>
      </c>
      <c r="DB239">
        <f t="shared" si="65"/>
        <v>0</v>
      </c>
      <c r="DC239">
        <f t="shared" si="66"/>
        <v>0</v>
      </c>
    </row>
    <row r="240" spans="1:107">
      <c r="A240">
        <f ca="1">ROW(Source!A77)</f>
        <v>77</v>
      </c>
      <c r="B240">
        <v>991676013</v>
      </c>
      <c r="C240">
        <v>991683152</v>
      </c>
      <c r="D240">
        <v>37775796</v>
      </c>
      <c r="E240">
        <v>1</v>
      </c>
      <c r="F240">
        <v>1</v>
      </c>
      <c r="G240">
        <v>1</v>
      </c>
      <c r="H240">
        <v>1</v>
      </c>
      <c r="I240" t="s">
        <v>628</v>
      </c>
      <c r="K240" t="s">
        <v>629</v>
      </c>
      <c r="L240">
        <v>1369</v>
      </c>
      <c r="N240">
        <v>1013</v>
      </c>
      <c r="O240" t="s">
        <v>499</v>
      </c>
      <c r="P240" t="s">
        <v>499</v>
      </c>
      <c r="Q240">
        <v>1</v>
      </c>
      <c r="W240">
        <v>0</v>
      </c>
      <c r="X240">
        <v>-1803619151</v>
      </c>
      <c r="Y240">
        <v>5.6680000000000001</v>
      </c>
      <c r="AA240">
        <v>0</v>
      </c>
      <c r="AB240">
        <v>0</v>
      </c>
      <c r="AC240">
        <v>0</v>
      </c>
      <c r="AD240">
        <v>9.2899999999999991</v>
      </c>
      <c r="AE240">
        <v>0</v>
      </c>
      <c r="AF240">
        <v>0</v>
      </c>
      <c r="AG240">
        <v>0</v>
      </c>
      <c r="AH240">
        <v>9.2899999999999991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1</v>
      </c>
      <c r="AQ240">
        <v>0</v>
      </c>
      <c r="AR240">
        <v>0</v>
      </c>
      <c r="AT240">
        <v>14.17</v>
      </c>
      <c r="AU240" t="s">
        <v>213</v>
      </c>
      <c r="AV240">
        <v>1</v>
      </c>
      <c r="AW240">
        <v>2</v>
      </c>
      <c r="AX240">
        <v>991683153</v>
      </c>
      <c r="AY240">
        <v>1</v>
      </c>
      <c r="AZ240">
        <v>0</v>
      </c>
      <c r="BA240">
        <v>246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 ca="1">Y240*Source!I77</f>
        <v>5.6680000000000001</v>
      </c>
      <c r="CY240">
        <f>AD240</f>
        <v>9.2899999999999991</v>
      </c>
      <c r="CZ240">
        <f>AH240</f>
        <v>9.2899999999999991</v>
      </c>
      <c r="DA240">
        <f>AL240</f>
        <v>1</v>
      </c>
      <c r="DB240">
        <f>ROUND((ROUND(AT240*CZ240,2)*0.4),6)</f>
        <v>52.655999999999999</v>
      </c>
      <c r="DC240">
        <f>ROUND((ROUND(AT240*AG240,2)*0.4),6)</f>
        <v>0</v>
      </c>
    </row>
    <row r="241" spans="1:107">
      <c r="A241">
        <f ca="1">ROW(Source!A77)</f>
        <v>77</v>
      </c>
      <c r="B241">
        <v>991676013</v>
      </c>
      <c r="C241">
        <v>991683152</v>
      </c>
      <c r="D241">
        <v>121548</v>
      </c>
      <c r="E241">
        <v>1</v>
      </c>
      <c r="F241">
        <v>1</v>
      </c>
      <c r="G241">
        <v>1</v>
      </c>
      <c r="H241">
        <v>1</v>
      </c>
      <c r="I241" t="s">
        <v>92</v>
      </c>
      <c r="K241" t="s">
        <v>500</v>
      </c>
      <c r="L241">
        <v>608254</v>
      </c>
      <c r="N241">
        <v>1013</v>
      </c>
      <c r="O241" t="s">
        <v>501</v>
      </c>
      <c r="P241" t="s">
        <v>501</v>
      </c>
      <c r="Q241">
        <v>1</v>
      </c>
      <c r="W241">
        <v>0</v>
      </c>
      <c r="X241">
        <v>-185737400</v>
      </c>
      <c r="Y241">
        <v>0.02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1</v>
      </c>
      <c r="AQ241">
        <v>0</v>
      </c>
      <c r="AR241">
        <v>0</v>
      </c>
      <c r="AT241">
        <v>0.05</v>
      </c>
      <c r="AU241" t="s">
        <v>213</v>
      </c>
      <c r="AV241">
        <v>2</v>
      </c>
      <c r="AW241">
        <v>2</v>
      </c>
      <c r="AX241">
        <v>991683154</v>
      </c>
      <c r="AY241">
        <v>1</v>
      </c>
      <c r="AZ241">
        <v>0</v>
      </c>
      <c r="BA241">
        <v>247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 ca="1">Y241*Source!I77</f>
        <v>0.02</v>
      </c>
      <c r="CY241">
        <f>AD241</f>
        <v>0</v>
      </c>
      <c r="CZ241">
        <f>AH241</f>
        <v>0</v>
      </c>
      <c r="DA241">
        <f>AL241</f>
        <v>1</v>
      </c>
      <c r="DB241">
        <f>ROUND((ROUND(AT241*CZ241,2)*0.4),6)</f>
        <v>0</v>
      </c>
      <c r="DC241">
        <f>ROUND((ROUND(AT241*AG241,2)*0.4),6)</f>
        <v>0</v>
      </c>
    </row>
    <row r="242" spans="1:107">
      <c r="A242">
        <f ca="1">ROW(Source!A77)</f>
        <v>77</v>
      </c>
      <c r="B242">
        <v>991676013</v>
      </c>
      <c r="C242">
        <v>991683152</v>
      </c>
      <c r="D242">
        <v>338036808</v>
      </c>
      <c r="E242">
        <v>1</v>
      </c>
      <c r="F242">
        <v>1</v>
      </c>
      <c r="G242">
        <v>1</v>
      </c>
      <c r="H242">
        <v>2</v>
      </c>
      <c r="I242" t="s">
        <v>521</v>
      </c>
      <c r="J242" t="s">
        <v>522</v>
      </c>
      <c r="K242" t="s">
        <v>523</v>
      </c>
      <c r="L242">
        <v>1368</v>
      </c>
      <c r="N242">
        <v>91022270</v>
      </c>
      <c r="O242" t="s">
        <v>505</v>
      </c>
      <c r="P242" t="s">
        <v>505</v>
      </c>
      <c r="Q242">
        <v>1</v>
      </c>
      <c r="W242">
        <v>0</v>
      </c>
      <c r="X242">
        <v>1106923569</v>
      </c>
      <c r="Y242">
        <v>0.02</v>
      </c>
      <c r="AA242">
        <v>0</v>
      </c>
      <c r="AB242">
        <v>1102.08</v>
      </c>
      <c r="AC242">
        <v>453.6</v>
      </c>
      <c r="AD242">
        <v>0</v>
      </c>
      <c r="AE242">
        <v>0</v>
      </c>
      <c r="AF242">
        <v>112</v>
      </c>
      <c r="AG242">
        <v>13.5</v>
      </c>
      <c r="AH242">
        <v>0</v>
      </c>
      <c r="AI242">
        <v>1</v>
      </c>
      <c r="AJ242">
        <v>9.84</v>
      </c>
      <c r="AK242">
        <v>33.6</v>
      </c>
      <c r="AL242">
        <v>1</v>
      </c>
      <c r="AN242">
        <v>0</v>
      </c>
      <c r="AO242">
        <v>1</v>
      </c>
      <c r="AP242">
        <v>1</v>
      </c>
      <c r="AQ242">
        <v>0</v>
      </c>
      <c r="AR242">
        <v>0</v>
      </c>
      <c r="AT242">
        <v>0.05</v>
      </c>
      <c r="AU242" t="s">
        <v>213</v>
      </c>
      <c r="AV242">
        <v>0</v>
      </c>
      <c r="AW242">
        <v>2</v>
      </c>
      <c r="AX242">
        <v>991683155</v>
      </c>
      <c r="AY242">
        <v>1</v>
      </c>
      <c r="AZ242">
        <v>0</v>
      </c>
      <c r="BA242">
        <v>248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 ca="1">Y242*Source!I77</f>
        <v>0.02</v>
      </c>
      <c r="CY242">
        <f>AB242</f>
        <v>1102.08</v>
      </c>
      <c r="CZ242">
        <f>AF242</f>
        <v>112</v>
      </c>
      <c r="DA242">
        <f>AJ242</f>
        <v>9.84</v>
      </c>
      <c r="DB242">
        <f>ROUND((ROUND(AT242*CZ242,2)*0.4),6)</f>
        <v>2.2400000000000002</v>
      </c>
      <c r="DC242">
        <f>ROUND((ROUND(AT242*AG242,2)*0.4),6)</f>
        <v>0.27200000000000002</v>
      </c>
    </row>
    <row r="243" spans="1:107">
      <c r="A243">
        <f ca="1">ROW(Source!A77)</f>
        <v>77</v>
      </c>
      <c r="B243">
        <v>991676013</v>
      </c>
      <c r="C243">
        <v>991683152</v>
      </c>
      <c r="D243">
        <v>338037086</v>
      </c>
      <c r="E243">
        <v>1</v>
      </c>
      <c r="F243">
        <v>1</v>
      </c>
      <c r="G243">
        <v>1</v>
      </c>
      <c r="H243">
        <v>2</v>
      </c>
      <c r="I243" t="s">
        <v>619</v>
      </c>
      <c r="J243" t="s">
        <v>620</v>
      </c>
      <c r="K243" t="s">
        <v>621</v>
      </c>
      <c r="L243">
        <v>1368</v>
      </c>
      <c r="N243">
        <v>91022270</v>
      </c>
      <c r="O243" t="s">
        <v>505</v>
      </c>
      <c r="P243" t="s">
        <v>505</v>
      </c>
      <c r="Q243">
        <v>1</v>
      </c>
      <c r="W243">
        <v>0</v>
      </c>
      <c r="X243">
        <v>1474986261</v>
      </c>
      <c r="Y243">
        <v>0.20799999999999999</v>
      </c>
      <c r="AA243">
        <v>0</v>
      </c>
      <c r="AB243">
        <v>60.26</v>
      </c>
      <c r="AC243">
        <v>0</v>
      </c>
      <c r="AD243">
        <v>0</v>
      </c>
      <c r="AE243">
        <v>0</v>
      </c>
      <c r="AF243">
        <v>8.1</v>
      </c>
      <c r="AG243">
        <v>0</v>
      </c>
      <c r="AH243">
        <v>0</v>
      </c>
      <c r="AI243">
        <v>1</v>
      </c>
      <c r="AJ243">
        <v>7.44</v>
      </c>
      <c r="AK243">
        <v>33.6</v>
      </c>
      <c r="AL243">
        <v>1</v>
      </c>
      <c r="AN243">
        <v>0</v>
      </c>
      <c r="AO243">
        <v>1</v>
      </c>
      <c r="AP243">
        <v>1</v>
      </c>
      <c r="AQ243">
        <v>0</v>
      </c>
      <c r="AR243">
        <v>0</v>
      </c>
      <c r="AT243">
        <v>0.52</v>
      </c>
      <c r="AU243" t="s">
        <v>213</v>
      </c>
      <c r="AV243">
        <v>0</v>
      </c>
      <c r="AW243">
        <v>2</v>
      </c>
      <c r="AX243">
        <v>991683156</v>
      </c>
      <c r="AY243">
        <v>1</v>
      </c>
      <c r="AZ243">
        <v>0</v>
      </c>
      <c r="BA243">
        <v>249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 ca="1">Y243*Source!I77</f>
        <v>0.20799999999999999</v>
      </c>
      <c r="CY243">
        <f>AB243</f>
        <v>60.26</v>
      </c>
      <c r="CZ243">
        <f>AF243</f>
        <v>8.1</v>
      </c>
      <c r="DA243">
        <f>AJ243</f>
        <v>7.44</v>
      </c>
      <c r="DB243">
        <f>ROUND((ROUND(AT243*CZ243,2)*0.4),6)</f>
        <v>1.6839999999999999</v>
      </c>
      <c r="DC243">
        <f>ROUND((ROUND(AT243*AG243,2)*0.4),6)</f>
        <v>0</v>
      </c>
    </row>
    <row r="244" spans="1:107">
      <c r="A244">
        <f ca="1">ROW(Source!A77)</f>
        <v>77</v>
      </c>
      <c r="B244">
        <v>991676013</v>
      </c>
      <c r="C244">
        <v>991683152</v>
      </c>
      <c r="D244">
        <v>338039342</v>
      </c>
      <c r="E244">
        <v>1</v>
      </c>
      <c r="F244">
        <v>1</v>
      </c>
      <c r="G244">
        <v>1</v>
      </c>
      <c r="H244">
        <v>2</v>
      </c>
      <c r="I244" t="s">
        <v>524</v>
      </c>
      <c r="J244" t="s">
        <v>525</v>
      </c>
      <c r="K244" t="s">
        <v>526</v>
      </c>
      <c r="L244">
        <v>1368</v>
      </c>
      <c r="N244">
        <v>91022270</v>
      </c>
      <c r="O244" t="s">
        <v>505</v>
      </c>
      <c r="P244" t="s">
        <v>505</v>
      </c>
      <c r="Q244">
        <v>1</v>
      </c>
      <c r="W244">
        <v>0</v>
      </c>
      <c r="X244">
        <v>1230759911</v>
      </c>
      <c r="Y244">
        <v>1.2E-2</v>
      </c>
      <c r="AA244">
        <v>0</v>
      </c>
      <c r="AB244">
        <v>932.72</v>
      </c>
      <c r="AC244">
        <v>389.76</v>
      </c>
      <c r="AD244">
        <v>0</v>
      </c>
      <c r="AE244">
        <v>0</v>
      </c>
      <c r="AF244">
        <v>87.17</v>
      </c>
      <c r="AG244">
        <v>11.6</v>
      </c>
      <c r="AH244">
        <v>0</v>
      </c>
      <c r="AI244">
        <v>1</v>
      </c>
      <c r="AJ244">
        <v>10.7</v>
      </c>
      <c r="AK244">
        <v>33.6</v>
      </c>
      <c r="AL244">
        <v>1</v>
      </c>
      <c r="AN244">
        <v>0</v>
      </c>
      <c r="AO244">
        <v>1</v>
      </c>
      <c r="AP244">
        <v>1</v>
      </c>
      <c r="AQ244">
        <v>0</v>
      </c>
      <c r="AR244">
        <v>0</v>
      </c>
      <c r="AT244">
        <v>0.03</v>
      </c>
      <c r="AU244" t="s">
        <v>213</v>
      </c>
      <c r="AV244">
        <v>0</v>
      </c>
      <c r="AW244">
        <v>2</v>
      </c>
      <c r="AX244">
        <v>991683157</v>
      </c>
      <c r="AY244">
        <v>1</v>
      </c>
      <c r="AZ244">
        <v>0</v>
      </c>
      <c r="BA244">
        <v>250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 ca="1">Y244*Source!I77</f>
        <v>1.2E-2</v>
      </c>
      <c r="CY244">
        <f>AB244</f>
        <v>932.72</v>
      </c>
      <c r="CZ244">
        <f>AF244</f>
        <v>87.17</v>
      </c>
      <c r="DA244">
        <f>AJ244</f>
        <v>10.7</v>
      </c>
      <c r="DB244">
        <f>ROUND((ROUND(AT244*CZ244,2)*0.4),6)</f>
        <v>1.048</v>
      </c>
      <c r="DC244">
        <f>ROUND((ROUND(AT244*AG244,2)*0.4),6)</f>
        <v>0.14000000000000001</v>
      </c>
    </row>
    <row r="245" spans="1:107">
      <c r="A245">
        <f ca="1">ROW(Source!A77)</f>
        <v>77</v>
      </c>
      <c r="B245">
        <v>991676013</v>
      </c>
      <c r="C245">
        <v>991683152</v>
      </c>
      <c r="D245">
        <v>337978401</v>
      </c>
      <c r="E245">
        <v>1</v>
      </c>
      <c r="F245">
        <v>1</v>
      </c>
      <c r="G245">
        <v>1</v>
      </c>
      <c r="H245">
        <v>3</v>
      </c>
      <c r="I245" t="s">
        <v>622</v>
      </c>
      <c r="J245" t="s">
        <v>623</v>
      </c>
      <c r="K245" t="s">
        <v>624</v>
      </c>
      <c r="L245">
        <v>1348</v>
      </c>
      <c r="N245">
        <v>39568864</v>
      </c>
      <c r="O245" t="s">
        <v>530</v>
      </c>
      <c r="P245" t="s">
        <v>530</v>
      </c>
      <c r="Q245">
        <v>1000</v>
      </c>
      <c r="W245">
        <v>0</v>
      </c>
      <c r="X245">
        <v>-2063358494</v>
      </c>
      <c r="Y245">
        <v>0</v>
      </c>
      <c r="AA245">
        <v>93568.86</v>
      </c>
      <c r="AB245">
        <v>0</v>
      </c>
      <c r="AC245">
        <v>0</v>
      </c>
      <c r="AD245">
        <v>0</v>
      </c>
      <c r="AE245">
        <v>10362</v>
      </c>
      <c r="AF245">
        <v>0</v>
      </c>
      <c r="AG245">
        <v>0</v>
      </c>
      <c r="AH245">
        <v>0</v>
      </c>
      <c r="AI245">
        <v>9.0299999999999994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1</v>
      </c>
      <c r="AQ245">
        <v>0</v>
      </c>
      <c r="AR245">
        <v>0</v>
      </c>
      <c r="AT245">
        <v>3.8999999999999999E-4</v>
      </c>
      <c r="AU245" t="s">
        <v>212</v>
      </c>
      <c r="AV245">
        <v>0</v>
      </c>
      <c r="AW245">
        <v>2</v>
      </c>
      <c r="AX245">
        <v>991683158</v>
      </c>
      <c r="AY245">
        <v>1</v>
      </c>
      <c r="AZ245">
        <v>0</v>
      </c>
      <c r="BA245">
        <v>251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 ca="1">Y245*Source!I77</f>
        <v>0</v>
      </c>
      <c r="CY245">
        <f t="shared" ref="CY245:CY252" si="67">AA245</f>
        <v>93568.86</v>
      </c>
      <c r="CZ245">
        <f t="shared" ref="CZ245:CZ252" si="68">AE245</f>
        <v>10362</v>
      </c>
      <c r="DA245">
        <f t="shared" ref="DA245:DA252" si="69">AI245</f>
        <v>9.0299999999999994</v>
      </c>
      <c r="DB245">
        <f t="shared" ref="DB245:DB252" si="70">ROUND((ROUND(AT245*CZ245,2)*0),6)</f>
        <v>0</v>
      </c>
      <c r="DC245">
        <f t="shared" ref="DC245:DC252" si="71">ROUND((ROUND(AT245*AG245,2)*0),6)</f>
        <v>0</v>
      </c>
    </row>
    <row r="246" spans="1:107">
      <c r="A246">
        <f ca="1">ROW(Source!A77)</f>
        <v>77</v>
      </c>
      <c r="B246">
        <v>991676013</v>
      </c>
      <c r="C246">
        <v>991683152</v>
      </c>
      <c r="D246">
        <v>337974554</v>
      </c>
      <c r="E246">
        <v>1</v>
      </c>
      <c r="F246">
        <v>1</v>
      </c>
      <c r="G246">
        <v>1</v>
      </c>
      <c r="H246">
        <v>3</v>
      </c>
      <c r="I246" t="s">
        <v>630</v>
      </c>
      <c r="J246" t="s">
        <v>631</v>
      </c>
      <c r="K246" t="s">
        <v>632</v>
      </c>
      <c r="L246">
        <v>1346</v>
      </c>
      <c r="N246">
        <v>39568864</v>
      </c>
      <c r="O246" t="s">
        <v>540</v>
      </c>
      <c r="P246" t="s">
        <v>540</v>
      </c>
      <c r="Q246">
        <v>1</v>
      </c>
      <c r="W246">
        <v>0</v>
      </c>
      <c r="X246">
        <v>-1947909329</v>
      </c>
      <c r="Y246">
        <v>0</v>
      </c>
      <c r="AA246">
        <v>188.41</v>
      </c>
      <c r="AB246">
        <v>0</v>
      </c>
      <c r="AC246">
        <v>0</v>
      </c>
      <c r="AD246">
        <v>0</v>
      </c>
      <c r="AE246">
        <v>23.09</v>
      </c>
      <c r="AF246">
        <v>0</v>
      </c>
      <c r="AG246">
        <v>0</v>
      </c>
      <c r="AH246">
        <v>0</v>
      </c>
      <c r="AI246">
        <v>8.16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1</v>
      </c>
      <c r="AQ246">
        <v>0</v>
      </c>
      <c r="AR246">
        <v>0</v>
      </c>
      <c r="AT246">
        <v>7.0000000000000007E-2</v>
      </c>
      <c r="AU246" t="s">
        <v>212</v>
      </c>
      <c r="AV246">
        <v>0</v>
      </c>
      <c r="AW246">
        <v>2</v>
      </c>
      <c r="AX246">
        <v>991683159</v>
      </c>
      <c r="AY246">
        <v>1</v>
      </c>
      <c r="AZ246">
        <v>0</v>
      </c>
      <c r="BA246">
        <v>252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 ca="1">Y246*Source!I77</f>
        <v>0</v>
      </c>
      <c r="CY246">
        <f t="shared" si="67"/>
        <v>188.41</v>
      </c>
      <c r="CZ246">
        <f t="shared" si="68"/>
        <v>23.09</v>
      </c>
      <c r="DA246">
        <f t="shared" si="69"/>
        <v>8.16</v>
      </c>
      <c r="DB246">
        <f t="shared" si="70"/>
        <v>0</v>
      </c>
      <c r="DC246">
        <f t="shared" si="71"/>
        <v>0</v>
      </c>
    </row>
    <row r="247" spans="1:107">
      <c r="A247">
        <f ca="1">ROW(Source!A77)</f>
        <v>77</v>
      </c>
      <c r="B247">
        <v>991676013</v>
      </c>
      <c r="C247">
        <v>991683152</v>
      </c>
      <c r="D247">
        <v>337978654</v>
      </c>
      <c r="E247">
        <v>1</v>
      </c>
      <c r="F247">
        <v>1</v>
      </c>
      <c r="G247">
        <v>1</v>
      </c>
      <c r="H247">
        <v>3</v>
      </c>
      <c r="I247" t="s">
        <v>625</v>
      </c>
      <c r="J247" t="s">
        <v>626</v>
      </c>
      <c r="K247" t="s">
        <v>627</v>
      </c>
      <c r="L247">
        <v>1348</v>
      </c>
      <c r="N247">
        <v>39568864</v>
      </c>
      <c r="O247" t="s">
        <v>530</v>
      </c>
      <c r="P247" t="s">
        <v>530</v>
      </c>
      <c r="Q247">
        <v>1000</v>
      </c>
      <c r="W247">
        <v>0</v>
      </c>
      <c r="X247">
        <v>-215593005</v>
      </c>
      <c r="Y247">
        <v>0</v>
      </c>
      <c r="AA247">
        <v>76002.080000000002</v>
      </c>
      <c r="AB247">
        <v>0</v>
      </c>
      <c r="AC247">
        <v>0</v>
      </c>
      <c r="AD247">
        <v>0</v>
      </c>
      <c r="AE247">
        <v>15323</v>
      </c>
      <c r="AF247">
        <v>0</v>
      </c>
      <c r="AG247">
        <v>0</v>
      </c>
      <c r="AH247">
        <v>0</v>
      </c>
      <c r="AI247">
        <v>4.96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1</v>
      </c>
      <c r="AQ247">
        <v>0</v>
      </c>
      <c r="AR247">
        <v>0</v>
      </c>
      <c r="AT247">
        <v>1.2700000000000001E-3</v>
      </c>
      <c r="AU247" t="s">
        <v>212</v>
      </c>
      <c r="AV247">
        <v>0</v>
      </c>
      <c r="AW247">
        <v>2</v>
      </c>
      <c r="AX247">
        <v>991683160</v>
      </c>
      <c r="AY247">
        <v>1</v>
      </c>
      <c r="AZ247">
        <v>0</v>
      </c>
      <c r="BA247">
        <v>253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 ca="1">Y247*Source!I77</f>
        <v>0</v>
      </c>
      <c r="CY247">
        <f t="shared" si="67"/>
        <v>76002.080000000002</v>
      </c>
      <c r="CZ247">
        <f t="shared" si="68"/>
        <v>15323</v>
      </c>
      <c r="DA247">
        <f t="shared" si="69"/>
        <v>4.96</v>
      </c>
      <c r="DB247">
        <f t="shared" si="70"/>
        <v>0</v>
      </c>
      <c r="DC247">
        <f t="shared" si="71"/>
        <v>0</v>
      </c>
    </row>
    <row r="248" spans="1:107">
      <c r="A248">
        <f ca="1">ROW(Source!A77)</f>
        <v>77</v>
      </c>
      <c r="B248">
        <v>991676013</v>
      </c>
      <c r="C248">
        <v>991683152</v>
      </c>
      <c r="D248">
        <v>337995813</v>
      </c>
      <c r="E248">
        <v>1</v>
      </c>
      <c r="F248">
        <v>1</v>
      </c>
      <c r="G248">
        <v>1</v>
      </c>
      <c r="H248">
        <v>3</v>
      </c>
      <c r="I248" t="s">
        <v>633</v>
      </c>
      <c r="J248" t="s">
        <v>634</v>
      </c>
      <c r="K248" t="s">
        <v>635</v>
      </c>
      <c r="L248">
        <v>1348</v>
      </c>
      <c r="N248">
        <v>39568864</v>
      </c>
      <c r="O248" t="s">
        <v>530</v>
      </c>
      <c r="P248" t="s">
        <v>530</v>
      </c>
      <c r="Q248">
        <v>1000</v>
      </c>
      <c r="W248">
        <v>0</v>
      </c>
      <c r="X248">
        <v>1998706905</v>
      </c>
      <c r="Y248">
        <v>0</v>
      </c>
      <c r="AA248">
        <v>67771</v>
      </c>
      <c r="AB248">
        <v>0</v>
      </c>
      <c r="AC248">
        <v>0</v>
      </c>
      <c r="AD248">
        <v>0</v>
      </c>
      <c r="AE248">
        <v>10100</v>
      </c>
      <c r="AF248">
        <v>0</v>
      </c>
      <c r="AG248">
        <v>0</v>
      </c>
      <c r="AH248">
        <v>0</v>
      </c>
      <c r="AI248">
        <v>6.71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1</v>
      </c>
      <c r="AQ248">
        <v>0</v>
      </c>
      <c r="AR248">
        <v>0</v>
      </c>
      <c r="AT248">
        <v>2.2000000000000001E-3</v>
      </c>
      <c r="AU248" t="s">
        <v>212</v>
      </c>
      <c r="AV248">
        <v>0</v>
      </c>
      <c r="AW248">
        <v>2</v>
      </c>
      <c r="AX248">
        <v>991683161</v>
      </c>
      <c r="AY248">
        <v>1</v>
      </c>
      <c r="AZ248">
        <v>0</v>
      </c>
      <c r="BA248">
        <v>254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 ca="1">Y248*Source!I77</f>
        <v>0</v>
      </c>
      <c r="CY248">
        <f t="shared" si="67"/>
        <v>67771</v>
      </c>
      <c r="CZ248">
        <f t="shared" si="68"/>
        <v>10100</v>
      </c>
      <c r="DA248">
        <f t="shared" si="69"/>
        <v>6.71</v>
      </c>
      <c r="DB248">
        <f t="shared" si="70"/>
        <v>0</v>
      </c>
      <c r="DC248">
        <f t="shared" si="71"/>
        <v>0</v>
      </c>
    </row>
    <row r="249" spans="1:107">
      <c r="A249">
        <f ca="1">ROW(Source!A77)</f>
        <v>77</v>
      </c>
      <c r="B249">
        <v>991676013</v>
      </c>
      <c r="C249">
        <v>991683152</v>
      </c>
      <c r="D249">
        <v>338004662</v>
      </c>
      <c r="E249">
        <v>1</v>
      </c>
      <c r="F249">
        <v>1</v>
      </c>
      <c r="G249">
        <v>1</v>
      </c>
      <c r="H249">
        <v>3</v>
      </c>
      <c r="I249" t="s">
        <v>218</v>
      </c>
      <c r="J249" t="s">
        <v>221</v>
      </c>
      <c r="K249" t="s">
        <v>219</v>
      </c>
      <c r="L249">
        <v>1035</v>
      </c>
      <c r="N249">
        <v>1013</v>
      </c>
      <c r="O249" t="s">
        <v>220</v>
      </c>
      <c r="P249" t="s">
        <v>220</v>
      </c>
      <c r="Q249">
        <v>1</v>
      </c>
      <c r="W249">
        <v>0</v>
      </c>
      <c r="X249">
        <v>-1603655374</v>
      </c>
      <c r="Y249">
        <v>0</v>
      </c>
      <c r="AA249">
        <v>9545.2800000000007</v>
      </c>
      <c r="AB249">
        <v>0</v>
      </c>
      <c r="AC249">
        <v>0</v>
      </c>
      <c r="AD249">
        <v>0</v>
      </c>
      <c r="AE249">
        <v>2453.8000000000002</v>
      </c>
      <c r="AF249">
        <v>0</v>
      </c>
      <c r="AG249">
        <v>0</v>
      </c>
      <c r="AH249">
        <v>0</v>
      </c>
      <c r="AI249">
        <v>3.89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1</v>
      </c>
      <c r="AQ249">
        <v>0</v>
      </c>
      <c r="AR249">
        <v>0</v>
      </c>
      <c r="AT249">
        <v>1</v>
      </c>
      <c r="AU249" t="s">
        <v>212</v>
      </c>
      <c r="AV249">
        <v>0</v>
      </c>
      <c r="AW249">
        <v>2</v>
      </c>
      <c r="AX249">
        <v>991683162</v>
      </c>
      <c r="AY249">
        <v>1</v>
      </c>
      <c r="AZ249">
        <v>0</v>
      </c>
      <c r="BA249">
        <v>255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 ca="1">Y249*Source!I77</f>
        <v>0</v>
      </c>
      <c r="CY249">
        <f t="shared" si="67"/>
        <v>9545.2800000000007</v>
      </c>
      <c r="CZ249">
        <f t="shared" si="68"/>
        <v>2453.8000000000002</v>
      </c>
      <c r="DA249">
        <f t="shared" si="69"/>
        <v>3.89</v>
      </c>
      <c r="DB249">
        <f t="shared" si="70"/>
        <v>0</v>
      </c>
      <c r="DC249">
        <f t="shared" si="71"/>
        <v>0</v>
      </c>
    </row>
    <row r="250" spans="1:107">
      <c r="A250">
        <f ca="1">ROW(Source!A77)</f>
        <v>77</v>
      </c>
      <c r="B250">
        <v>991676013</v>
      </c>
      <c r="C250">
        <v>991683152</v>
      </c>
      <c r="D250">
        <v>338009584</v>
      </c>
      <c r="E250">
        <v>1</v>
      </c>
      <c r="F250">
        <v>1</v>
      </c>
      <c r="G250">
        <v>1</v>
      </c>
      <c r="H250">
        <v>3</v>
      </c>
      <c r="I250" t="s">
        <v>636</v>
      </c>
      <c r="J250" t="s">
        <v>637</v>
      </c>
      <c r="K250" t="s">
        <v>638</v>
      </c>
      <c r="L250">
        <v>1339</v>
      </c>
      <c r="N250">
        <v>1007</v>
      </c>
      <c r="O250" t="s">
        <v>512</v>
      </c>
      <c r="P250" t="s">
        <v>512</v>
      </c>
      <c r="Q250">
        <v>1</v>
      </c>
      <c r="W250">
        <v>0</v>
      </c>
      <c r="X250">
        <v>-769468533</v>
      </c>
      <c r="Y250">
        <v>0</v>
      </c>
      <c r="AA250">
        <v>3066.03</v>
      </c>
      <c r="AB250">
        <v>0</v>
      </c>
      <c r="AC250">
        <v>0</v>
      </c>
      <c r="AD250">
        <v>0</v>
      </c>
      <c r="AE250">
        <v>485.9</v>
      </c>
      <c r="AF250">
        <v>0</v>
      </c>
      <c r="AG250">
        <v>0</v>
      </c>
      <c r="AH250">
        <v>0</v>
      </c>
      <c r="AI250">
        <v>6.31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1</v>
      </c>
      <c r="AQ250">
        <v>0</v>
      </c>
      <c r="AR250">
        <v>0</v>
      </c>
      <c r="AT250">
        <v>1.4E-2</v>
      </c>
      <c r="AU250" t="s">
        <v>212</v>
      </c>
      <c r="AV250">
        <v>0</v>
      </c>
      <c r="AW250">
        <v>2</v>
      </c>
      <c r="AX250">
        <v>991683163</v>
      </c>
      <c r="AY250">
        <v>1</v>
      </c>
      <c r="AZ250">
        <v>0</v>
      </c>
      <c r="BA250">
        <v>256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 ca="1">Y250*Source!I77</f>
        <v>0</v>
      </c>
      <c r="CY250">
        <f t="shared" si="67"/>
        <v>3066.03</v>
      </c>
      <c r="CZ250">
        <f t="shared" si="68"/>
        <v>485.9</v>
      </c>
      <c r="DA250">
        <f t="shared" si="69"/>
        <v>6.31</v>
      </c>
      <c r="DB250">
        <f t="shared" si="70"/>
        <v>0</v>
      </c>
      <c r="DC250">
        <f t="shared" si="71"/>
        <v>0</v>
      </c>
    </row>
    <row r="251" spans="1:107">
      <c r="A251">
        <f ca="1">ROW(Source!A77)</f>
        <v>77</v>
      </c>
      <c r="B251">
        <v>991676013</v>
      </c>
      <c r="C251">
        <v>991683152</v>
      </c>
      <c r="D251">
        <v>338025034</v>
      </c>
      <c r="E251">
        <v>1</v>
      </c>
      <c r="F251">
        <v>1</v>
      </c>
      <c r="G251">
        <v>1</v>
      </c>
      <c r="H251">
        <v>3</v>
      </c>
      <c r="I251" t="s">
        <v>639</v>
      </c>
      <c r="J251" t="s">
        <v>640</v>
      </c>
      <c r="K251" t="s">
        <v>641</v>
      </c>
      <c r="L251">
        <v>195242642</v>
      </c>
      <c r="N251">
        <v>1010</v>
      </c>
      <c r="O251" t="s">
        <v>145</v>
      </c>
      <c r="P251" t="s">
        <v>145</v>
      </c>
      <c r="Q251">
        <v>1</v>
      </c>
      <c r="W251">
        <v>0</v>
      </c>
      <c r="X251">
        <v>-35722549</v>
      </c>
      <c r="Y251">
        <v>0</v>
      </c>
      <c r="AA251">
        <v>183.54</v>
      </c>
      <c r="AB251">
        <v>0</v>
      </c>
      <c r="AC251">
        <v>0</v>
      </c>
      <c r="AD251">
        <v>0</v>
      </c>
      <c r="AE251">
        <v>23</v>
      </c>
      <c r="AF251">
        <v>0</v>
      </c>
      <c r="AG251">
        <v>0</v>
      </c>
      <c r="AH251">
        <v>0</v>
      </c>
      <c r="AI251">
        <v>7.98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1</v>
      </c>
      <c r="AQ251">
        <v>0</v>
      </c>
      <c r="AR251">
        <v>0</v>
      </c>
      <c r="AT251">
        <v>1</v>
      </c>
      <c r="AU251" t="s">
        <v>212</v>
      </c>
      <c r="AV251">
        <v>0</v>
      </c>
      <c r="AW251">
        <v>2</v>
      </c>
      <c r="AX251">
        <v>991683164</v>
      </c>
      <c r="AY251">
        <v>1</v>
      </c>
      <c r="AZ251">
        <v>0</v>
      </c>
      <c r="BA251">
        <v>257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 ca="1">Y251*Source!I77</f>
        <v>0</v>
      </c>
      <c r="CY251">
        <f t="shared" si="67"/>
        <v>183.54</v>
      </c>
      <c r="CZ251">
        <f t="shared" si="68"/>
        <v>23</v>
      </c>
      <c r="DA251">
        <f t="shared" si="69"/>
        <v>7.98</v>
      </c>
      <c r="DB251">
        <f t="shared" si="70"/>
        <v>0</v>
      </c>
      <c r="DC251">
        <f t="shared" si="71"/>
        <v>0</v>
      </c>
    </row>
    <row r="252" spans="1:107">
      <c r="A252">
        <f ca="1">ROW(Source!A77)</f>
        <v>77</v>
      </c>
      <c r="B252">
        <v>991676013</v>
      </c>
      <c r="C252">
        <v>991683152</v>
      </c>
      <c r="D252">
        <v>338025035</v>
      </c>
      <c r="E252">
        <v>1</v>
      </c>
      <c r="F252">
        <v>1</v>
      </c>
      <c r="G252">
        <v>1</v>
      </c>
      <c r="H252">
        <v>3</v>
      </c>
      <c r="I252" t="s">
        <v>200</v>
      </c>
      <c r="J252" t="s">
        <v>202</v>
      </c>
      <c r="K252" t="s">
        <v>201</v>
      </c>
      <c r="L252">
        <v>195242642</v>
      </c>
      <c r="N252">
        <v>1010</v>
      </c>
      <c r="O252" t="s">
        <v>145</v>
      </c>
      <c r="P252" t="s">
        <v>145</v>
      </c>
      <c r="Q252">
        <v>1</v>
      </c>
      <c r="W252">
        <v>0</v>
      </c>
      <c r="X252">
        <v>433429360</v>
      </c>
      <c r="Y252">
        <v>0</v>
      </c>
      <c r="AA252">
        <v>195.93</v>
      </c>
      <c r="AB252">
        <v>0</v>
      </c>
      <c r="AC252">
        <v>0</v>
      </c>
      <c r="AD252">
        <v>0</v>
      </c>
      <c r="AE252">
        <v>27.99</v>
      </c>
      <c r="AF252">
        <v>0</v>
      </c>
      <c r="AG252">
        <v>0</v>
      </c>
      <c r="AH252">
        <v>0</v>
      </c>
      <c r="AI252">
        <v>7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1</v>
      </c>
      <c r="AQ252">
        <v>0</v>
      </c>
      <c r="AR252">
        <v>0</v>
      </c>
      <c r="AT252">
        <v>1</v>
      </c>
      <c r="AU252" t="s">
        <v>212</v>
      </c>
      <c r="AV252">
        <v>0</v>
      </c>
      <c r="AW252">
        <v>2</v>
      </c>
      <c r="AX252">
        <v>991683165</v>
      </c>
      <c r="AY252">
        <v>1</v>
      </c>
      <c r="AZ252">
        <v>0</v>
      </c>
      <c r="BA252">
        <v>258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 ca="1">Y252*Source!I77</f>
        <v>0</v>
      </c>
      <c r="CY252">
        <f t="shared" si="67"/>
        <v>195.93</v>
      </c>
      <c r="CZ252">
        <f t="shared" si="68"/>
        <v>27.99</v>
      </c>
      <c r="DA252">
        <f t="shared" si="69"/>
        <v>7</v>
      </c>
      <c r="DB252">
        <f t="shared" si="70"/>
        <v>0</v>
      </c>
      <c r="DC252">
        <f t="shared" si="71"/>
        <v>0</v>
      </c>
    </row>
    <row r="253" spans="1:107">
      <c r="A253">
        <f ca="1">ROW(Source!A78)</f>
        <v>78</v>
      </c>
      <c r="B253">
        <v>991675999</v>
      </c>
      <c r="C253">
        <v>991683170</v>
      </c>
      <c r="D253">
        <v>37775796</v>
      </c>
      <c r="E253">
        <v>1</v>
      </c>
      <c r="F253">
        <v>1</v>
      </c>
      <c r="G253">
        <v>1</v>
      </c>
      <c r="H253">
        <v>1</v>
      </c>
      <c r="I253" t="s">
        <v>628</v>
      </c>
      <c r="K253" t="s">
        <v>629</v>
      </c>
      <c r="L253">
        <v>1369</v>
      </c>
      <c r="N253">
        <v>1013</v>
      </c>
      <c r="O253" t="s">
        <v>499</v>
      </c>
      <c r="P253" t="s">
        <v>499</v>
      </c>
      <c r="Q253">
        <v>1</v>
      </c>
      <c r="W253">
        <v>0</v>
      </c>
      <c r="X253">
        <v>-1803619151</v>
      </c>
      <c r="Y253">
        <v>16.295500000000001</v>
      </c>
      <c r="AA253">
        <v>0</v>
      </c>
      <c r="AB253">
        <v>0</v>
      </c>
      <c r="AC253">
        <v>0</v>
      </c>
      <c r="AD253">
        <v>9.2899999999999991</v>
      </c>
      <c r="AE253">
        <v>0</v>
      </c>
      <c r="AF253">
        <v>0</v>
      </c>
      <c r="AG253">
        <v>0</v>
      </c>
      <c r="AH253">
        <v>9.2899999999999991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1</v>
      </c>
      <c r="AQ253">
        <v>0</v>
      </c>
      <c r="AR253">
        <v>0</v>
      </c>
      <c r="AT253">
        <v>14.17</v>
      </c>
      <c r="AU253" t="s">
        <v>98</v>
      </c>
      <c r="AV253">
        <v>1</v>
      </c>
      <c r="AW253">
        <v>2</v>
      </c>
      <c r="AX253">
        <v>991683171</v>
      </c>
      <c r="AY253">
        <v>1</v>
      </c>
      <c r="AZ253">
        <v>0</v>
      </c>
      <c r="BA253">
        <v>259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 ca="1">Y253*Source!I78</f>
        <v>16.295500000000001</v>
      </c>
      <c r="CY253">
        <f>AD253</f>
        <v>9.2899999999999991</v>
      </c>
      <c r="CZ253">
        <f>AH253</f>
        <v>9.2899999999999991</v>
      </c>
      <c r="DA253">
        <f>AL253</f>
        <v>1</v>
      </c>
      <c r="DB253">
        <f>ROUND((ROUND(AT253*CZ253,2)*1.15),6)</f>
        <v>151.386</v>
      </c>
      <c r="DC253">
        <f>ROUND((ROUND(AT253*AG253,2)*1.15),6)</f>
        <v>0</v>
      </c>
    </row>
    <row r="254" spans="1:107">
      <c r="A254">
        <f ca="1">ROW(Source!A78)</f>
        <v>78</v>
      </c>
      <c r="B254">
        <v>991675999</v>
      </c>
      <c r="C254">
        <v>991683170</v>
      </c>
      <c r="D254">
        <v>121548</v>
      </c>
      <c r="E254">
        <v>1</v>
      </c>
      <c r="F254">
        <v>1</v>
      </c>
      <c r="G254">
        <v>1</v>
      </c>
      <c r="H254">
        <v>1</v>
      </c>
      <c r="I254" t="s">
        <v>92</v>
      </c>
      <c r="K254" t="s">
        <v>500</v>
      </c>
      <c r="L254">
        <v>608254</v>
      </c>
      <c r="N254">
        <v>1013</v>
      </c>
      <c r="O254" t="s">
        <v>501</v>
      </c>
      <c r="P254" t="s">
        <v>501</v>
      </c>
      <c r="Q254">
        <v>1</v>
      </c>
      <c r="W254">
        <v>0</v>
      </c>
      <c r="X254">
        <v>-185737400</v>
      </c>
      <c r="Y254">
        <v>6.25E-2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1</v>
      </c>
      <c r="AQ254">
        <v>0</v>
      </c>
      <c r="AR254">
        <v>0</v>
      </c>
      <c r="AT254">
        <v>0.05</v>
      </c>
      <c r="AU254" t="s">
        <v>97</v>
      </c>
      <c r="AV254">
        <v>2</v>
      </c>
      <c r="AW254">
        <v>2</v>
      </c>
      <c r="AX254">
        <v>991683172</v>
      </c>
      <c r="AY254">
        <v>1</v>
      </c>
      <c r="AZ254">
        <v>0</v>
      </c>
      <c r="BA254">
        <v>260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 ca="1">Y254*Source!I78</f>
        <v>6.25E-2</v>
      </c>
      <c r="CY254">
        <f>AD254</f>
        <v>0</v>
      </c>
      <c r="CZ254">
        <f>AH254</f>
        <v>0</v>
      </c>
      <c r="DA254">
        <f>AL254</f>
        <v>1</v>
      </c>
      <c r="DB254">
        <f>ROUND((ROUND(AT254*CZ254,2)*1.25),6)</f>
        <v>0</v>
      </c>
      <c r="DC254">
        <f>ROUND((ROUND(AT254*AG254,2)*1.25),6)</f>
        <v>0</v>
      </c>
    </row>
    <row r="255" spans="1:107">
      <c r="A255">
        <f ca="1">ROW(Source!A78)</f>
        <v>78</v>
      </c>
      <c r="B255">
        <v>991675999</v>
      </c>
      <c r="C255">
        <v>991683170</v>
      </c>
      <c r="D255">
        <v>338036808</v>
      </c>
      <c r="E255">
        <v>1</v>
      </c>
      <c r="F255">
        <v>1</v>
      </c>
      <c r="G255">
        <v>1</v>
      </c>
      <c r="H255">
        <v>2</v>
      </c>
      <c r="I255" t="s">
        <v>521</v>
      </c>
      <c r="J255" t="s">
        <v>522</v>
      </c>
      <c r="K255" t="s">
        <v>523</v>
      </c>
      <c r="L255">
        <v>1368</v>
      </c>
      <c r="N255">
        <v>91022270</v>
      </c>
      <c r="O255" t="s">
        <v>505</v>
      </c>
      <c r="P255" t="s">
        <v>505</v>
      </c>
      <c r="Q255">
        <v>1</v>
      </c>
      <c r="W255">
        <v>0</v>
      </c>
      <c r="X255">
        <v>1106923569</v>
      </c>
      <c r="Y255">
        <v>6.25E-2</v>
      </c>
      <c r="AA255">
        <v>0</v>
      </c>
      <c r="AB255">
        <v>112</v>
      </c>
      <c r="AC255">
        <v>13.5</v>
      </c>
      <c r="AD255">
        <v>0</v>
      </c>
      <c r="AE255">
        <v>0</v>
      </c>
      <c r="AF255">
        <v>112</v>
      </c>
      <c r="AG255">
        <v>13.5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1</v>
      </c>
      <c r="AQ255">
        <v>0</v>
      </c>
      <c r="AR255">
        <v>0</v>
      </c>
      <c r="AT255">
        <v>0.05</v>
      </c>
      <c r="AU255" t="s">
        <v>97</v>
      </c>
      <c r="AV255">
        <v>0</v>
      </c>
      <c r="AW255">
        <v>2</v>
      </c>
      <c r="AX255">
        <v>991683173</v>
      </c>
      <c r="AY255">
        <v>1</v>
      </c>
      <c r="AZ255">
        <v>0</v>
      </c>
      <c r="BA255">
        <v>261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 ca="1">Y255*Source!I78</f>
        <v>6.25E-2</v>
      </c>
      <c r="CY255">
        <f>AB255</f>
        <v>112</v>
      </c>
      <c r="CZ255">
        <f>AF255</f>
        <v>112</v>
      </c>
      <c r="DA255">
        <f>AJ255</f>
        <v>1</v>
      </c>
      <c r="DB255">
        <f>ROUND((ROUND(AT255*CZ255,2)*1.25),6)</f>
        <v>7</v>
      </c>
      <c r="DC255">
        <f>ROUND((ROUND(AT255*AG255,2)*1.25),6)</f>
        <v>0.85</v>
      </c>
    </row>
    <row r="256" spans="1:107">
      <c r="A256">
        <f ca="1">ROW(Source!A78)</f>
        <v>78</v>
      </c>
      <c r="B256">
        <v>991675999</v>
      </c>
      <c r="C256">
        <v>991683170</v>
      </c>
      <c r="D256">
        <v>338037086</v>
      </c>
      <c r="E256">
        <v>1</v>
      </c>
      <c r="F256">
        <v>1</v>
      </c>
      <c r="G256">
        <v>1</v>
      </c>
      <c r="H256">
        <v>2</v>
      </c>
      <c r="I256" t="s">
        <v>619</v>
      </c>
      <c r="J256" t="s">
        <v>620</v>
      </c>
      <c r="K256" t="s">
        <v>621</v>
      </c>
      <c r="L256">
        <v>1368</v>
      </c>
      <c r="N256">
        <v>91022270</v>
      </c>
      <c r="O256" t="s">
        <v>505</v>
      </c>
      <c r="P256" t="s">
        <v>505</v>
      </c>
      <c r="Q256">
        <v>1</v>
      </c>
      <c r="W256">
        <v>0</v>
      </c>
      <c r="X256">
        <v>1474986261</v>
      </c>
      <c r="Y256">
        <v>0.65</v>
      </c>
      <c r="AA256">
        <v>0</v>
      </c>
      <c r="AB256">
        <v>8.1</v>
      </c>
      <c r="AC256">
        <v>0</v>
      </c>
      <c r="AD256">
        <v>0</v>
      </c>
      <c r="AE256">
        <v>0</v>
      </c>
      <c r="AF256">
        <v>8.1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1</v>
      </c>
      <c r="AQ256">
        <v>0</v>
      </c>
      <c r="AR256">
        <v>0</v>
      </c>
      <c r="AT256">
        <v>0.52</v>
      </c>
      <c r="AU256" t="s">
        <v>97</v>
      </c>
      <c r="AV256">
        <v>0</v>
      </c>
      <c r="AW256">
        <v>2</v>
      </c>
      <c r="AX256">
        <v>991683174</v>
      </c>
      <c r="AY256">
        <v>1</v>
      </c>
      <c r="AZ256">
        <v>0</v>
      </c>
      <c r="BA256">
        <v>262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 ca="1">Y256*Source!I78</f>
        <v>0.65</v>
      </c>
      <c r="CY256">
        <f>AB256</f>
        <v>8.1</v>
      </c>
      <c r="CZ256">
        <f>AF256</f>
        <v>8.1</v>
      </c>
      <c r="DA256">
        <f>AJ256</f>
        <v>1</v>
      </c>
      <c r="DB256">
        <f>ROUND((ROUND(AT256*CZ256,2)*1.25),6)</f>
        <v>5.2625000000000002</v>
      </c>
      <c r="DC256">
        <f>ROUND((ROUND(AT256*AG256,2)*1.25),6)</f>
        <v>0</v>
      </c>
    </row>
    <row r="257" spans="1:107">
      <c r="A257">
        <f ca="1">ROW(Source!A78)</f>
        <v>78</v>
      </c>
      <c r="B257">
        <v>991675999</v>
      </c>
      <c r="C257">
        <v>991683170</v>
      </c>
      <c r="D257">
        <v>338039342</v>
      </c>
      <c r="E257">
        <v>1</v>
      </c>
      <c r="F257">
        <v>1</v>
      </c>
      <c r="G257">
        <v>1</v>
      </c>
      <c r="H257">
        <v>2</v>
      </c>
      <c r="I257" t="s">
        <v>524</v>
      </c>
      <c r="J257" t="s">
        <v>525</v>
      </c>
      <c r="K257" t="s">
        <v>526</v>
      </c>
      <c r="L257">
        <v>1368</v>
      </c>
      <c r="N257">
        <v>91022270</v>
      </c>
      <c r="O257" t="s">
        <v>505</v>
      </c>
      <c r="P257" t="s">
        <v>505</v>
      </c>
      <c r="Q257">
        <v>1</v>
      </c>
      <c r="W257">
        <v>0</v>
      </c>
      <c r="X257">
        <v>1230759911</v>
      </c>
      <c r="Y257">
        <v>3.7499999999999999E-2</v>
      </c>
      <c r="AA257">
        <v>0</v>
      </c>
      <c r="AB257">
        <v>87.17</v>
      </c>
      <c r="AC257">
        <v>11.6</v>
      </c>
      <c r="AD257">
        <v>0</v>
      </c>
      <c r="AE257">
        <v>0</v>
      </c>
      <c r="AF257">
        <v>87.17</v>
      </c>
      <c r="AG257">
        <v>11.6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1</v>
      </c>
      <c r="AQ257">
        <v>0</v>
      </c>
      <c r="AR257">
        <v>0</v>
      </c>
      <c r="AT257">
        <v>0.03</v>
      </c>
      <c r="AU257" t="s">
        <v>97</v>
      </c>
      <c r="AV257">
        <v>0</v>
      </c>
      <c r="AW257">
        <v>2</v>
      </c>
      <c r="AX257">
        <v>991683175</v>
      </c>
      <c r="AY257">
        <v>1</v>
      </c>
      <c r="AZ257">
        <v>0</v>
      </c>
      <c r="BA257">
        <v>263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 ca="1">Y257*Source!I78</f>
        <v>3.7499999999999999E-2</v>
      </c>
      <c r="CY257">
        <f>AB257</f>
        <v>87.17</v>
      </c>
      <c r="CZ257">
        <f>AF257</f>
        <v>87.17</v>
      </c>
      <c r="DA257">
        <f>AJ257</f>
        <v>1</v>
      </c>
      <c r="DB257">
        <f>ROUND((ROUND(AT257*CZ257,2)*1.25),6)</f>
        <v>3.2749999999999999</v>
      </c>
      <c r="DC257">
        <f>ROUND((ROUND(AT257*AG257,2)*1.25),6)</f>
        <v>0.4375</v>
      </c>
    </row>
    <row r="258" spans="1:107">
      <c r="A258">
        <f ca="1">ROW(Source!A78)</f>
        <v>78</v>
      </c>
      <c r="B258">
        <v>991675999</v>
      </c>
      <c r="C258">
        <v>991683170</v>
      </c>
      <c r="D258">
        <v>337978401</v>
      </c>
      <c r="E258">
        <v>1</v>
      </c>
      <c r="F258">
        <v>1</v>
      </c>
      <c r="G258">
        <v>1</v>
      </c>
      <c r="H258">
        <v>3</v>
      </c>
      <c r="I258" t="s">
        <v>622</v>
      </c>
      <c r="J258" t="s">
        <v>623</v>
      </c>
      <c r="K258" t="s">
        <v>624</v>
      </c>
      <c r="L258">
        <v>1348</v>
      </c>
      <c r="N258">
        <v>39568864</v>
      </c>
      <c r="O258" t="s">
        <v>530</v>
      </c>
      <c r="P258" t="s">
        <v>530</v>
      </c>
      <c r="Q258">
        <v>1000</v>
      </c>
      <c r="W258">
        <v>0</v>
      </c>
      <c r="X258">
        <v>-2063358494</v>
      </c>
      <c r="Y258">
        <v>3.8999999999999999E-4</v>
      </c>
      <c r="AA258">
        <v>10362</v>
      </c>
      <c r="AB258">
        <v>0</v>
      </c>
      <c r="AC258">
        <v>0</v>
      </c>
      <c r="AD258">
        <v>0</v>
      </c>
      <c r="AE258">
        <v>10362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T258">
        <v>3.8999999999999999E-4</v>
      </c>
      <c r="AV258">
        <v>0</v>
      </c>
      <c r="AW258">
        <v>2</v>
      </c>
      <c r="AX258">
        <v>991683176</v>
      </c>
      <c r="AY258">
        <v>1</v>
      </c>
      <c r="AZ258">
        <v>0</v>
      </c>
      <c r="BA258">
        <v>264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 ca="1">Y258*Source!I78</f>
        <v>3.8999999999999999E-4</v>
      </c>
      <c r="CY258">
        <f t="shared" ref="CY258:CY266" si="72">AA258</f>
        <v>10362</v>
      </c>
      <c r="CZ258">
        <f t="shared" ref="CZ258:CZ266" si="73">AE258</f>
        <v>10362</v>
      </c>
      <c r="DA258">
        <f t="shared" ref="DA258:DA266" si="74">AI258</f>
        <v>1</v>
      </c>
      <c r="DB258">
        <f t="shared" ref="DB258:DB266" si="75">ROUND(ROUND(AT258*CZ258,2),6)</f>
        <v>4.04</v>
      </c>
      <c r="DC258">
        <f t="shared" ref="DC258:DC266" si="76">ROUND(ROUND(AT258*AG258,2),6)</f>
        <v>0</v>
      </c>
    </row>
    <row r="259" spans="1:107">
      <c r="A259">
        <f ca="1">ROW(Source!A78)</f>
        <v>78</v>
      </c>
      <c r="B259">
        <v>991675999</v>
      </c>
      <c r="C259">
        <v>991683170</v>
      </c>
      <c r="D259">
        <v>337974554</v>
      </c>
      <c r="E259">
        <v>1</v>
      </c>
      <c r="F259">
        <v>1</v>
      </c>
      <c r="G259">
        <v>1</v>
      </c>
      <c r="H259">
        <v>3</v>
      </c>
      <c r="I259" t="s">
        <v>630</v>
      </c>
      <c r="J259" t="s">
        <v>631</v>
      </c>
      <c r="K259" t="s">
        <v>632</v>
      </c>
      <c r="L259">
        <v>1346</v>
      </c>
      <c r="N259">
        <v>39568864</v>
      </c>
      <c r="O259" t="s">
        <v>540</v>
      </c>
      <c r="P259" t="s">
        <v>540</v>
      </c>
      <c r="Q259">
        <v>1</v>
      </c>
      <c r="W259">
        <v>0</v>
      </c>
      <c r="X259">
        <v>-1947909329</v>
      </c>
      <c r="Y259">
        <v>7.0000000000000007E-2</v>
      </c>
      <c r="AA259">
        <v>23.09</v>
      </c>
      <c r="AB259">
        <v>0</v>
      </c>
      <c r="AC259">
        <v>0</v>
      </c>
      <c r="AD259">
        <v>0</v>
      </c>
      <c r="AE259">
        <v>23.09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T259">
        <v>7.0000000000000007E-2</v>
      </c>
      <c r="AV259">
        <v>0</v>
      </c>
      <c r="AW259">
        <v>2</v>
      </c>
      <c r="AX259">
        <v>991683177</v>
      </c>
      <c r="AY259">
        <v>1</v>
      </c>
      <c r="AZ259">
        <v>0</v>
      </c>
      <c r="BA259">
        <v>265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 ca="1">Y259*Source!I78</f>
        <v>7.0000000000000007E-2</v>
      </c>
      <c r="CY259">
        <f t="shared" si="72"/>
        <v>23.09</v>
      </c>
      <c r="CZ259">
        <f t="shared" si="73"/>
        <v>23.09</v>
      </c>
      <c r="DA259">
        <f t="shared" si="74"/>
        <v>1</v>
      </c>
      <c r="DB259">
        <f t="shared" si="75"/>
        <v>1.62</v>
      </c>
      <c r="DC259">
        <f t="shared" si="76"/>
        <v>0</v>
      </c>
    </row>
    <row r="260" spans="1:107">
      <c r="A260">
        <f ca="1">ROW(Source!A78)</f>
        <v>78</v>
      </c>
      <c r="B260">
        <v>991675999</v>
      </c>
      <c r="C260">
        <v>991683170</v>
      </c>
      <c r="D260">
        <v>337978654</v>
      </c>
      <c r="E260">
        <v>1</v>
      </c>
      <c r="F260">
        <v>1</v>
      </c>
      <c r="G260">
        <v>1</v>
      </c>
      <c r="H260">
        <v>3</v>
      </c>
      <c r="I260" t="s">
        <v>625</v>
      </c>
      <c r="J260" t="s">
        <v>626</v>
      </c>
      <c r="K260" t="s">
        <v>627</v>
      </c>
      <c r="L260">
        <v>1348</v>
      </c>
      <c r="N260">
        <v>39568864</v>
      </c>
      <c r="O260" t="s">
        <v>530</v>
      </c>
      <c r="P260" t="s">
        <v>530</v>
      </c>
      <c r="Q260">
        <v>1000</v>
      </c>
      <c r="W260">
        <v>0</v>
      </c>
      <c r="X260">
        <v>-215593005</v>
      </c>
      <c r="Y260">
        <v>1.2700000000000001E-3</v>
      </c>
      <c r="AA260">
        <v>15323</v>
      </c>
      <c r="AB260">
        <v>0</v>
      </c>
      <c r="AC260">
        <v>0</v>
      </c>
      <c r="AD260">
        <v>0</v>
      </c>
      <c r="AE260">
        <v>15323</v>
      </c>
      <c r="AF260">
        <v>0</v>
      </c>
      <c r="AG260">
        <v>0</v>
      </c>
      <c r="AH260">
        <v>0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T260">
        <v>1.2700000000000001E-3</v>
      </c>
      <c r="AV260">
        <v>0</v>
      </c>
      <c r="AW260">
        <v>2</v>
      </c>
      <c r="AX260">
        <v>991683178</v>
      </c>
      <c r="AY260">
        <v>1</v>
      </c>
      <c r="AZ260">
        <v>0</v>
      </c>
      <c r="BA260">
        <v>266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 ca="1">Y260*Source!I78</f>
        <v>1.2700000000000001E-3</v>
      </c>
      <c r="CY260">
        <f t="shared" si="72"/>
        <v>15323</v>
      </c>
      <c r="CZ260">
        <f t="shared" si="73"/>
        <v>15323</v>
      </c>
      <c r="DA260">
        <f t="shared" si="74"/>
        <v>1</v>
      </c>
      <c r="DB260">
        <f t="shared" si="75"/>
        <v>19.46</v>
      </c>
      <c r="DC260">
        <f t="shared" si="76"/>
        <v>0</v>
      </c>
    </row>
    <row r="261" spans="1:107">
      <c r="A261">
        <f ca="1">ROW(Source!A78)</f>
        <v>78</v>
      </c>
      <c r="B261">
        <v>991675999</v>
      </c>
      <c r="C261">
        <v>991683170</v>
      </c>
      <c r="D261">
        <v>337995813</v>
      </c>
      <c r="E261">
        <v>1</v>
      </c>
      <c r="F261">
        <v>1</v>
      </c>
      <c r="G261">
        <v>1</v>
      </c>
      <c r="H261">
        <v>3</v>
      </c>
      <c r="I261" t="s">
        <v>633</v>
      </c>
      <c r="J261" t="s">
        <v>634</v>
      </c>
      <c r="K261" t="s">
        <v>635</v>
      </c>
      <c r="L261">
        <v>1348</v>
      </c>
      <c r="N261">
        <v>39568864</v>
      </c>
      <c r="O261" t="s">
        <v>530</v>
      </c>
      <c r="P261" t="s">
        <v>530</v>
      </c>
      <c r="Q261">
        <v>1000</v>
      </c>
      <c r="W261">
        <v>0</v>
      </c>
      <c r="X261">
        <v>1998706905</v>
      </c>
      <c r="Y261">
        <v>2.2000000000000001E-3</v>
      </c>
      <c r="AA261">
        <v>10100</v>
      </c>
      <c r="AB261">
        <v>0</v>
      </c>
      <c r="AC261">
        <v>0</v>
      </c>
      <c r="AD261">
        <v>0</v>
      </c>
      <c r="AE261">
        <v>10100</v>
      </c>
      <c r="AF261">
        <v>0</v>
      </c>
      <c r="AG261">
        <v>0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T261">
        <v>2.2000000000000001E-3</v>
      </c>
      <c r="AV261">
        <v>0</v>
      </c>
      <c r="AW261">
        <v>2</v>
      </c>
      <c r="AX261">
        <v>991683179</v>
      </c>
      <c r="AY261">
        <v>1</v>
      </c>
      <c r="AZ261">
        <v>0</v>
      </c>
      <c r="BA261">
        <v>267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 ca="1">Y261*Source!I78</f>
        <v>2.2000000000000001E-3</v>
      </c>
      <c r="CY261">
        <f t="shared" si="72"/>
        <v>10100</v>
      </c>
      <c r="CZ261">
        <f t="shared" si="73"/>
        <v>10100</v>
      </c>
      <c r="DA261">
        <f t="shared" si="74"/>
        <v>1</v>
      </c>
      <c r="DB261">
        <f t="shared" si="75"/>
        <v>22.22</v>
      </c>
      <c r="DC261">
        <f t="shared" si="76"/>
        <v>0</v>
      </c>
    </row>
    <row r="262" spans="1:107">
      <c r="A262">
        <f ca="1">ROW(Source!A78)</f>
        <v>78</v>
      </c>
      <c r="B262">
        <v>991675999</v>
      </c>
      <c r="C262">
        <v>991683170</v>
      </c>
      <c r="D262">
        <v>338004662</v>
      </c>
      <c r="E262">
        <v>1</v>
      </c>
      <c r="F262">
        <v>1</v>
      </c>
      <c r="G262">
        <v>1</v>
      </c>
      <c r="H262">
        <v>3</v>
      </c>
      <c r="I262" t="s">
        <v>218</v>
      </c>
      <c r="J262" t="s">
        <v>221</v>
      </c>
      <c r="K262" t="s">
        <v>219</v>
      </c>
      <c r="L262">
        <v>1035</v>
      </c>
      <c r="N262">
        <v>1013</v>
      </c>
      <c r="O262" t="s">
        <v>220</v>
      </c>
      <c r="P262" t="s">
        <v>220</v>
      </c>
      <c r="Q262">
        <v>1</v>
      </c>
      <c r="W262">
        <v>1</v>
      </c>
      <c r="X262">
        <v>-1603655374</v>
      </c>
      <c r="Y262">
        <v>-1</v>
      </c>
      <c r="AA262">
        <v>2453.8000000000002</v>
      </c>
      <c r="AB262">
        <v>0</v>
      </c>
      <c r="AC262">
        <v>0</v>
      </c>
      <c r="AD262">
        <v>0</v>
      </c>
      <c r="AE262">
        <v>2453.8000000000002</v>
      </c>
      <c r="AF262">
        <v>0</v>
      </c>
      <c r="AG262">
        <v>0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T262">
        <v>-1</v>
      </c>
      <c r="AV262">
        <v>0</v>
      </c>
      <c r="AW262">
        <v>2</v>
      </c>
      <c r="AX262">
        <v>991683180</v>
      </c>
      <c r="AY262">
        <v>1</v>
      </c>
      <c r="AZ262">
        <v>6144</v>
      </c>
      <c r="BA262">
        <v>268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 ca="1">Y262*Source!I78</f>
        <v>-1</v>
      </c>
      <c r="CY262">
        <f t="shared" si="72"/>
        <v>2453.8000000000002</v>
      </c>
      <c r="CZ262">
        <f t="shared" si="73"/>
        <v>2453.8000000000002</v>
      </c>
      <c r="DA262">
        <f t="shared" si="74"/>
        <v>1</v>
      </c>
      <c r="DB262">
        <f t="shared" si="75"/>
        <v>-2453.8000000000002</v>
      </c>
      <c r="DC262">
        <f t="shared" si="76"/>
        <v>0</v>
      </c>
    </row>
    <row r="263" spans="1:107">
      <c r="A263">
        <f ca="1">ROW(Source!A78)</f>
        <v>78</v>
      </c>
      <c r="B263">
        <v>991675999</v>
      </c>
      <c r="C263">
        <v>991683170</v>
      </c>
      <c r="D263">
        <v>338009584</v>
      </c>
      <c r="E263">
        <v>1</v>
      </c>
      <c r="F263">
        <v>1</v>
      </c>
      <c r="G263">
        <v>1</v>
      </c>
      <c r="H263">
        <v>3</v>
      </c>
      <c r="I263" t="s">
        <v>636</v>
      </c>
      <c r="J263" t="s">
        <v>637</v>
      </c>
      <c r="K263" t="s">
        <v>638</v>
      </c>
      <c r="L263">
        <v>1339</v>
      </c>
      <c r="N263">
        <v>1007</v>
      </c>
      <c r="O263" t="s">
        <v>512</v>
      </c>
      <c r="P263" t="s">
        <v>512</v>
      </c>
      <c r="Q263">
        <v>1</v>
      </c>
      <c r="W263">
        <v>0</v>
      </c>
      <c r="X263">
        <v>-769468533</v>
      </c>
      <c r="Y263">
        <v>1.4E-2</v>
      </c>
      <c r="AA263">
        <v>485.9</v>
      </c>
      <c r="AB263">
        <v>0</v>
      </c>
      <c r="AC263">
        <v>0</v>
      </c>
      <c r="AD263">
        <v>0</v>
      </c>
      <c r="AE263">
        <v>485.9</v>
      </c>
      <c r="AF263">
        <v>0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T263">
        <v>1.4E-2</v>
      </c>
      <c r="AV263">
        <v>0</v>
      </c>
      <c r="AW263">
        <v>2</v>
      </c>
      <c r="AX263">
        <v>991683181</v>
      </c>
      <c r="AY263">
        <v>1</v>
      </c>
      <c r="AZ263">
        <v>0</v>
      </c>
      <c r="BA263">
        <v>269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 ca="1">Y263*Source!I78</f>
        <v>1.4E-2</v>
      </c>
      <c r="CY263">
        <f t="shared" si="72"/>
        <v>485.9</v>
      </c>
      <c r="CZ263">
        <f t="shared" si="73"/>
        <v>485.9</v>
      </c>
      <c r="DA263">
        <f t="shared" si="74"/>
        <v>1</v>
      </c>
      <c r="DB263">
        <f t="shared" si="75"/>
        <v>6.8</v>
      </c>
      <c r="DC263">
        <f t="shared" si="76"/>
        <v>0</v>
      </c>
    </row>
    <row r="264" spans="1:107">
      <c r="A264">
        <f ca="1">ROW(Source!A78)</f>
        <v>78</v>
      </c>
      <c r="B264">
        <v>991675999</v>
      </c>
      <c r="C264">
        <v>991683170</v>
      </c>
      <c r="D264">
        <v>338025034</v>
      </c>
      <c r="E264">
        <v>1</v>
      </c>
      <c r="F264">
        <v>1</v>
      </c>
      <c r="G264">
        <v>1</v>
      </c>
      <c r="H264">
        <v>3</v>
      </c>
      <c r="I264" t="s">
        <v>639</v>
      </c>
      <c r="J264" t="s">
        <v>640</v>
      </c>
      <c r="K264" t="s">
        <v>641</v>
      </c>
      <c r="L264">
        <v>195242642</v>
      </c>
      <c r="N264">
        <v>1010</v>
      </c>
      <c r="O264" t="s">
        <v>145</v>
      </c>
      <c r="P264" t="s">
        <v>145</v>
      </c>
      <c r="Q264">
        <v>1</v>
      </c>
      <c r="W264">
        <v>0</v>
      </c>
      <c r="X264">
        <v>-35722549</v>
      </c>
      <c r="Y264">
        <v>1</v>
      </c>
      <c r="AA264">
        <v>23</v>
      </c>
      <c r="AB264">
        <v>0</v>
      </c>
      <c r="AC264">
        <v>0</v>
      </c>
      <c r="AD264">
        <v>0</v>
      </c>
      <c r="AE264">
        <v>23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T264">
        <v>1</v>
      </c>
      <c r="AV264">
        <v>0</v>
      </c>
      <c r="AW264">
        <v>2</v>
      </c>
      <c r="AX264">
        <v>991683182</v>
      </c>
      <c r="AY264">
        <v>1</v>
      </c>
      <c r="AZ264">
        <v>0</v>
      </c>
      <c r="BA264">
        <v>270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 ca="1">Y264*Source!I78</f>
        <v>1</v>
      </c>
      <c r="CY264">
        <f t="shared" si="72"/>
        <v>23</v>
      </c>
      <c r="CZ264">
        <f t="shared" si="73"/>
        <v>23</v>
      </c>
      <c r="DA264">
        <f t="shared" si="74"/>
        <v>1</v>
      </c>
      <c r="DB264">
        <f t="shared" si="75"/>
        <v>23</v>
      </c>
      <c r="DC264">
        <f t="shared" si="76"/>
        <v>0</v>
      </c>
    </row>
    <row r="265" spans="1:107">
      <c r="A265">
        <f ca="1">ROW(Source!A78)</f>
        <v>78</v>
      </c>
      <c r="B265">
        <v>991675999</v>
      </c>
      <c r="C265">
        <v>991683170</v>
      </c>
      <c r="D265">
        <v>338025035</v>
      </c>
      <c r="E265">
        <v>1</v>
      </c>
      <c r="F265">
        <v>1</v>
      </c>
      <c r="G265">
        <v>1</v>
      </c>
      <c r="H265">
        <v>3</v>
      </c>
      <c r="I265" t="s">
        <v>200</v>
      </c>
      <c r="J265" t="s">
        <v>202</v>
      </c>
      <c r="K265" t="s">
        <v>201</v>
      </c>
      <c r="L265">
        <v>195242642</v>
      </c>
      <c r="N265">
        <v>1010</v>
      </c>
      <c r="O265" t="s">
        <v>145</v>
      </c>
      <c r="P265" t="s">
        <v>145</v>
      </c>
      <c r="Q265">
        <v>1</v>
      </c>
      <c r="W265">
        <v>0</v>
      </c>
      <c r="X265">
        <v>433429360</v>
      </c>
      <c r="Y265">
        <v>1</v>
      </c>
      <c r="AA265">
        <v>27.99</v>
      </c>
      <c r="AB265">
        <v>0</v>
      </c>
      <c r="AC265">
        <v>0</v>
      </c>
      <c r="AD265">
        <v>0</v>
      </c>
      <c r="AE265">
        <v>27.99</v>
      </c>
      <c r="AF265">
        <v>0</v>
      </c>
      <c r="AG265">
        <v>0</v>
      </c>
      <c r="AH265">
        <v>0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T265">
        <v>1</v>
      </c>
      <c r="AV265">
        <v>0</v>
      </c>
      <c r="AW265">
        <v>2</v>
      </c>
      <c r="AX265">
        <v>991683183</v>
      </c>
      <c r="AY265">
        <v>1</v>
      </c>
      <c r="AZ265">
        <v>0</v>
      </c>
      <c r="BA265">
        <v>271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 ca="1">Y265*Source!I78</f>
        <v>1</v>
      </c>
      <c r="CY265">
        <f t="shared" si="72"/>
        <v>27.99</v>
      </c>
      <c r="CZ265">
        <f t="shared" si="73"/>
        <v>27.99</v>
      </c>
      <c r="DA265">
        <f t="shared" si="74"/>
        <v>1</v>
      </c>
      <c r="DB265">
        <f t="shared" si="75"/>
        <v>27.99</v>
      </c>
      <c r="DC265">
        <f t="shared" si="76"/>
        <v>0</v>
      </c>
    </row>
    <row r="266" spans="1:107">
      <c r="A266">
        <f ca="1">ROW(Source!A78)</f>
        <v>78</v>
      </c>
      <c r="B266">
        <v>991675999</v>
      </c>
      <c r="C266">
        <v>991683170</v>
      </c>
      <c r="D266">
        <v>0</v>
      </c>
      <c r="E266">
        <v>0</v>
      </c>
      <c r="F266">
        <v>1</v>
      </c>
      <c r="G266">
        <v>1</v>
      </c>
      <c r="H266">
        <v>3</v>
      </c>
      <c r="I266" t="s">
        <v>109</v>
      </c>
      <c r="K266" t="s">
        <v>223</v>
      </c>
      <c r="L266">
        <v>1354</v>
      </c>
      <c r="N266">
        <v>1010</v>
      </c>
      <c r="O266" t="s">
        <v>144</v>
      </c>
      <c r="P266" t="s">
        <v>145</v>
      </c>
      <c r="Q266">
        <v>1</v>
      </c>
      <c r="W266">
        <v>0</v>
      </c>
      <c r="X266">
        <v>-348627191</v>
      </c>
      <c r="Y266">
        <v>1</v>
      </c>
      <c r="AA266">
        <v>190276.67</v>
      </c>
      <c r="AB266">
        <v>0</v>
      </c>
      <c r="AC266">
        <v>0</v>
      </c>
      <c r="AD266">
        <v>0</v>
      </c>
      <c r="AE266">
        <v>190276.67</v>
      </c>
      <c r="AF266">
        <v>0</v>
      </c>
      <c r="AG266">
        <v>0</v>
      </c>
      <c r="AH266">
        <v>0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0</v>
      </c>
      <c r="AP266">
        <v>0</v>
      </c>
      <c r="AQ266">
        <v>0</v>
      </c>
      <c r="AR266">
        <v>0</v>
      </c>
      <c r="AT266">
        <v>1</v>
      </c>
      <c r="AV266">
        <v>0</v>
      </c>
      <c r="AW266">
        <v>1</v>
      </c>
      <c r="AX266">
        <v>-1</v>
      </c>
      <c r="AY266">
        <v>0</v>
      </c>
      <c r="AZ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 ca="1">Y266*Source!I78</f>
        <v>1</v>
      </c>
      <c r="CY266">
        <f t="shared" si="72"/>
        <v>190276.67</v>
      </c>
      <c r="CZ266">
        <f t="shared" si="73"/>
        <v>190276.67</v>
      </c>
      <c r="DA266">
        <f t="shared" si="74"/>
        <v>1</v>
      </c>
      <c r="DB266">
        <f t="shared" si="75"/>
        <v>190276.67</v>
      </c>
      <c r="DC266">
        <f t="shared" si="76"/>
        <v>0</v>
      </c>
    </row>
    <row r="267" spans="1:107">
      <c r="A267">
        <f ca="1">ROW(Source!A79)</f>
        <v>79</v>
      </c>
      <c r="B267">
        <v>991676013</v>
      </c>
      <c r="C267">
        <v>991683170</v>
      </c>
      <c r="D267">
        <v>37775796</v>
      </c>
      <c r="E267">
        <v>1</v>
      </c>
      <c r="F267">
        <v>1</v>
      </c>
      <c r="G267">
        <v>1</v>
      </c>
      <c r="H267">
        <v>1</v>
      </c>
      <c r="I267" t="s">
        <v>628</v>
      </c>
      <c r="K267" t="s">
        <v>629</v>
      </c>
      <c r="L267">
        <v>1369</v>
      </c>
      <c r="N267">
        <v>1013</v>
      </c>
      <c r="O267" t="s">
        <v>499</v>
      </c>
      <c r="P267" t="s">
        <v>499</v>
      </c>
      <c r="Q267">
        <v>1</v>
      </c>
      <c r="W267">
        <v>0</v>
      </c>
      <c r="X267">
        <v>-1803619151</v>
      </c>
      <c r="Y267">
        <v>16.295500000000001</v>
      </c>
      <c r="AA267">
        <v>0</v>
      </c>
      <c r="AB267">
        <v>0</v>
      </c>
      <c r="AC267">
        <v>0</v>
      </c>
      <c r="AD267">
        <v>9.2899999999999991</v>
      </c>
      <c r="AE267">
        <v>0</v>
      </c>
      <c r="AF267">
        <v>0</v>
      </c>
      <c r="AG267">
        <v>0</v>
      </c>
      <c r="AH267">
        <v>9.2899999999999991</v>
      </c>
      <c r="AI267">
        <v>1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1</v>
      </c>
      <c r="AQ267">
        <v>0</v>
      </c>
      <c r="AR267">
        <v>0</v>
      </c>
      <c r="AT267">
        <v>14.17</v>
      </c>
      <c r="AU267" t="s">
        <v>98</v>
      </c>
      <c r="AV267">
        <v>1</v>
      </c>
      <c r="AW267">
        <v>2</v>
      </c>
      <c r="AX267">
        <v>991683171</v>
      </c>
      <c r="AY267">
        <v>1</v>
      </c>
      <c r="AZ267">
        <v>0</v>
      </c>
      <c r="BA267">
        <v>272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 ca="1">Y267*Source!I79</f>
        <v>16.295500000000001</v>
      </c>
      <c r="CY267">
        <f>AD267</f>
        <v>9.2899999999999991</v>
      </c>
      <c r="CZ267">
        <f>AH267</f>
        <v>9.2899999999999991</v>
      </c>
      <c r="DA267">
        <f>AL267</f>
        <v>1</v>
      </c>
      <c r="DB267">
        <f>ROUND((ROUND(AT267*CZ267,2)*1.15),6)</f>
        <v>151.386</v>
      </c>
      <c r="DC267">
        <f>ROUND((ROUND(AT267*AG267,2)*1.15),6)</f>
        <v>0</v>
      </c>
    </row>
    <row r="268" spans="1:107">
      <c r="A268">
        <f ca="1">ROW(Source!A79)</f>
        <v>79</v>
      </c>
      <c r="B268">
        <v>991676013</v>
      </c>
      <c r="C268">
        <v>991683170</v>
      </c>
      <c r="D268">
        <v>121548</v>
      </c>
      <c r="E268">
        <v>1</v>
      </c>
      <c r="F268">
        <v>1</v>
      </c>
      <c r="G268">
        <v>1</v>
      </c>
      <c r="H268">
        <v>1</v>
      </c>
      <c r="I268" t="s">
        <v>92</v>
      </c>
      <c r="K268" t="s">
        <v>500</v>
      </c>
      <c r="L268">
        <v>608254</v>
      </c>
      <c r="N268">
        <v>1013</v>
      </c>
      <c r="O268" t="s">
        <v>501</v>
      </c>
      <c r="P268" t="s">
        <v>501</v>
      </c>
      <c r="Q268">
        <v>1</v>
      </c>
      <c r="W268">
        <v>0</v>
      </c>
      <c r="X268">
        <v>-185737400</v>
      </c>
      <c r="Y268">
        <v>6.25E-2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1</v>
      </c>
      <c r="AQ268">
        <v>0</v>
      </c>
      <c r="AR268">
        <v>0</v>
      </c>
      <c r="AT268">
        <v>0.05</v>
      </c>
      <c r="AU268" t="s">
        <v>97</v>
      </c>
      <c r="AV268">
        <v>2</v>
      </c>
      <c r="AW268">
        <v>2</v>
      </c>
      <c r="AX268">
        <v>991683172</v>
      </c>
      <c r="AY268">
        <v>1</v>
      </c>
      <c r="AZ268">
        <v>0</v>
      </c>
      <c r="BA268">
        <v>273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 ca="1">Y268*Source!I79</f>
        <v>6.25E-2</v>
      </c>
      <c r="CY268">
        <f>AD268</f>
        <v>0</v>
      </c>
      <c r="CZ268">
        <f>AH268</f>
        <v>0</v>
      </c>
      <c r="DA268">
        <f>AL268</f>
        <v>1</v>
      </c>
      <c r="DB268">
        <f>ROUND((ROUND(AT268*CZ268,2)*1.25),6)</f>
        <v>0</v>
      </c>
      <c r="DC268">
        <f>ROUND((ROUND(AT268*AG268,2)*1.25),6)</f>
        <v>0</v>
      </c>
    </row>
    <row r="269" spans="1:107">
      <c r="A269">
        <f ca="1">ROW(Source!A79)</f>
        <v>79</v>
      </c>
      <c r="B269">
        <v>991676013</v>
      </c>
      <c r="C269">
        <v>991683170</v>
      </c>
      <c r="D269">
        <v>338036808</v>
      </c>
      <c r="E269">
        <v>1</v>
      </c>
      <c r="F269">
        <v>1</v>
      </c>
      <c r="G269">
        <v>1</v>
      </c>
      <c r="H269">
        <v>2</v>
      </c>
      <c r="I269" t="s">
        <v>521</v>
      </c>
      <c r="J269" t="s">
        <v>522</v>
      </c>
      <c r="K269" t="s">
        <v>523</v>
      </c>
      <c r="L269">
        <v>1368</v>
      </c>
      <c r="N269">
        <v>91022270</v>
      </c>
      <c r="O269" t="s">
        <v>505</v>
      </c>
      <c r="P269" t="s">
        <v>505</v>
      </c>
      <c r="Q269">
        <v>1</v>
      </c>
      <c r="W269">
        <v>0</v>
      </c>
      <c r="X269">
        <v>1106923569</v>
      </c>
      <c r="Y269">
        <v>6.25E-2</v>
      </c>
      <c r="AA269">
        <v>0</v>
      </c>
      <c r="AB269">
        <v>1102.08</v>
      </c>
      <c r="AC269">
        <v>453.6</v>
      </c>
      <c r="AD269">
        <v>0</v>
      </c>
      <c r="AE269">
        <v>0</v>
      </c>
      <c r="AF269">
        <v>112</v>
      </c>
      <c r="AG269">
        <v>13.5</v>
      </c>
      <c r="AH269">
        <v>0</v>
      </c>
      <c r="AI269">
        <v>1</v>
      </c>
      <c r="AJ269">
        <v>9.84</v>
      </c>
      <c r="AK269">
        <v>33.6</v>
      </c>
      <c r="AL269">
        <v>1</v>
      </c>
      <c r="AN269">
        <v>0</v>
      </c>
      <c r="AO269">
        <v>1</v>
      </c>
      <c r="AP269">
        <v>1</v>
      </c>
      <c r="AQ269">
        <v>0</v>
      </c>
      <c r="AR269">
        <v>0</v>
      </c>
      <c r="AT269">
        <v>0.05</v>
      </c>
      <c r="AU269" t="s">
        <v>97</v>
      </c>
      <c r="AV269">
        <v>0</v>
      </c>
      <c r="AW269">
        <v>2</v>
      </c>
      <c r="AX269">
        <v>991683173</v>
      </c>
      <c r="AY269">
        <v>1</v>
      </c>
      <c r="AZ269">
        <v>0</v>
      </c>
      <c r="BA269">
        <v>274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 ca="1">Y269*Source!I79</f>
        <v>6.25E-2</v>
      </c>
      <c r="CY269">
        <f>AB269</f>
        <v>1102.08</v>
      </c>
      <c r="CZ269">
        <f>AF269</f>
        <v>112</v>
      </c>
      <c r="DA269">
        <f>AJ269</f>
        <v>9.84</v>
      </c>
      <c r="DB269">
        <f>ROUND((ROUND(AT269*CZ269,2)*1.25),6)</f>
        <v>7</v>
      </c>
      <c r="DC269">
        <f>ROUND((ROUND(AT269*AG269,2)*1.25),6)</f>
        <v>0.85</v>
      </c>
    </row>
    <row r="270" spans="1:107">
      <c r="A270">
        <f ca="1">ROW(Source!A79)</f>
        <v>79</v>
      </c>
      <c r="B270">
        <v>991676013</v>
      </c>
      <c r="C270">
        <v>991683170</v>
      </c>
      <c r="D270">
        <v>338037086</v>
      </c>
      <c r="E270">
        <v>1</v>
      </c>
      <c r="F270">
        <v>1</v>
      </c>
      <c r="G270">
        <v>1</v>
      </c>
      <c r="H270">
        <v>2</v>
      </c>
      <c r="I270" t="s">
        <v>619</v>
      </c>
      <c r="J270" t="s">
        <v>620</v>
      </c>
      <c r="K270" t="s">
        <v>621</v>
      </c>
      <c r="L270">
        <v>1368</v>
      </c>
      <c r="N270">
        <v>91022270</v>
      </c>
      <c r="O270" t="s">
        <v>505</v>
      </c>
      <c r="P270" t="s">
        <v>505</v>
      </c>
      <c r="Q270">
        <v>1</v>
      </c>
      <c r="W270">
        <v>0</v>
      </c>
      <c r="X270">
        <v>1474986261</v>
      </c>
      <c r="Y270">
        <v>0.65</v>
      </c>
      <c r="AA270">
        <v>0</v>
      </c>
      <c r="AB270">
        <v>60.26</v>
      </c>
      <c r="AC270">
        <v>0</v>
      </c>
      <c r="AD270">
        <v>0</v>
      </c>
      <c r="AE270">
        <v>0</v>
      </c>
      <c r="AF270">
        <v>8.1</v>
      </c>
      <c r="AG270">
        <v>0</v>
      </c>
      <c r="AH270">
        <v>0</v>
      </c>
      <c r="AI270">
        <v>1</v>
      </c>
      <c r="AJ270">
        <v>7.44</v>
      </c>
      <c r="AK270">
        <v>33.6</v>
      </c>
      <c r="AL270">
        <v>1</v>
      </c>
      <c r="AN270">
        <v>0</v>
      </c>
      <c r="AO270">
        <v>1</v>
      </c>
      <c r="AP270">
        <v>1</v>
      </c>
      <c r="AQ270">
        <v>0</v>
      </c>
      <c r="AR270">
        <v>0</v>
      </c>
      <c r="AT270">
        <v>0.52</v>
      </c>
      <c r="AU270" t="s">
        <v>97</v>
      </c>
      <c r="AV270">
        <v>0</v>
      </c>
      <c r="AW270">
        <v>2</v>
      </c>
      <c r="AX270">
        <v>991683174</v>
      </c>
      <c r="AY270">
        <v>1</v>
      </c>
      <c r="AZ270">
        <v>0</v>
      </c>
      <c r="BA270">
        <v>275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 ca="1">Y270*Source!I79</f>
        <v>0.65</v>
      </c>
      <c r="CY270">
        <f>AB270</f>
        <v>60.26</v>
      </c>
      <c r="CZ270">
        <f>AF270</f>
        <v>8.1</v>
      </c>
      <c r="DA270">
        <f>AJ270</f>
        <v>7.44</v>
      </c>
      <c r="DB270">
        <f>ROUND((ROUND(AT270*CZ270,2)*1.25),6)</f>
        <v>5.2625000000000002</v>
      </c>
      <c r="DC270">
        <f>ROUND((ROUND(AT270*AG270,2)*1.25),6)</f>
        <v>0</v>
      </c>
    </row>
    <row r="271" spans="1:107">
      <c r="A271">
        <f ca="1">ROW(Source!A79)</f>
        <v>79</v>
      </c>
      <c r="B271">
        <v>991676013</v>
      </c>
      <c r="C271">
        <v>991683170</v>
      </c>
      <c r="D271">
        <v>338039342</v>
      </c>
      <c r="E271">
        <v>1</v>
      </c>
      <c r="F271">
        <v>1</v>
      </c>
      <c r="G271">
        <v>1</v>
      </c>
      <c r="H271">
        <v>2</v>
      </c>
      <c r="I271" t="s">
        <v>524</v>
      </c>
      <c r="J271" t="s">
        <v>525</v>
      </c>
      <c r="K271" t="s">
        <v>526</v>
      </c>
      <c r="L271">
        <v>1368</v>
      </c>
      <c r="N271">
        <v>91022270</v>
      </c>
      <c r="O271" t="s">
        <v>505</v>
      </c>
      <c r="P271" t="s">
        <v>505</v>
      </c>
      <c r="Q271">
        <v>1</v>
      </c>
      <c r="W271">
        <v>0</v>
      </c>
      <c r="X271">
        <v>1230759911</v>
      </c>
      <c r="Y271">
        <v>3.7499999999999999E-2</v>
      </c>
      <c r="AA271">
        <v>0</v>
      </c>
      <c r="AB271">
        <v>932.72</v>
      </c>
      <c r="AC271">
        <v>389.76</v>
      </c>
      <c r="AD271">
        <v>0</v>
      </c>
      <c r="AE271">
        <v>0</v>
      </c>
      <c r="AF271">
        <v>87.17</v>
      </c>
      <c r="AG271">
        <v>11.6</v>
      </c>
      <c r="AH271">
        <v>0</v>
      </c>
      <c r="AI271">
        <v>1</v>
      </c>
      <c r="AJ271">
        <v>10.7</v>
      </c>
      <c r="AK271">
        <v>33.6</v>
      </c>
      <c r="AL271">
        <v>1</v>
      </c>
      <c r="AN271">
        <v>0</v>
      </c>
      <c r="AO271">
        <v>1</v>
      </c>
      <c r="AP271">
        <v>1</v>
      </c>
      <c r="AQ271">
        <v>0</v>
      </c>
      <c r="AR271">
        <v>0</v>
      </c>
      <c r="AT271">
        <v>0.03</v>
      </c>
      <c r="AU271" t="s">
        <v>97</v>
      </c>
      <c r="AV271">
        <v>0</v>
      </c>
      <c r="AW271">
        <v>2</v>
      </c>
      <c r="AX271">
        <v>991683175</v>
      </c>
      <c r="AY271">
        <v>1</v>
      </c>
      <c r="AZ271">
        <v>0</v>
      </c>
      <c r="BA271">
        <v>276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 ca="1">Y271*Source!I79</f>
        <v>3.7499999999999999E-2</v>
      </c>
      <c r="CY271">
        <f>AB271</f>
        <v>932.72</v>
      </c>
      <c r="CZ271">
        <f>AF271</f>
        <v>87.17</v>
      </c>
      <c r="DA271">
        <f>AJ271</f>
        <v>10.7</v>
      </c>
      <c r="DB271">
        <f>ROUND((ROUND(AT271*CZ271,2)*1.25),6)</f>
        <v>3.2749999999999999</v>
      </c>
      <c r="DC271">
        <f>ROUND((ROUND(AT271*AG271,2)*1.25),6)</f>
        <v>0.4375</v>
      </c>
    </row>
    <row r="272" spans="1:107">
      <c r="A272">
        <f ca="1">ROW(Source!A79)</f>
        <v>79</v>
      </c>
      <c r="B272">
        <v>991676013</v>
      </c>
      <c r="C272">
        <v>991683170</v>
      </c>
      <c r="D272">
        <v>337978401</v>
      </c>
      <c r="E272">
        <v>1</v>
      </c>
      <c r="F272">
        <v>1</v>
      </c>
      <c r="G272">
        <v>1</v>
      </c>
      <c r="H272">
        <v>3</v>
      </c>
      <c r="I272" t="s">
        <v>622</v>
      </c>
      <c r="J272" t="s">
        <v>623</v>
      </c>
      <c r="K272" t="s">
        <v>624</v>
      </c>
      <c r="L272">
        <v>1348</v>
      </c>
      <c r="N272">
        <v>39568864</v>
      </c>
      <c r="O272" t="s">
        <v>530</v>
      </c>
      <c r="P272" t="s">
        <v>530</v>
      </c>
      <c r="Q272">
        <v>1000</v>
      </c>
      <c r="W272">
        <v>0</v>
      </c>
      <c r="X272">
        <v>-2063358494</v>
      </c>
      <c r="Y272">
        <v>3.8999999999999999E-4</v>
      </c>
      <c r="AA272">
        <v>93568.86</v>
      </c>
      <c r="AB272">
        <v>0</v>
      </c>
      <c r="AC272">
        <v>0</v>
      </c>
      <c r="AD272">
        <v>0</v>
      </c>
      <c r="AE272">
        <v>10362</v>
      </c>
      <c r="AF272">
        <v>0</v>
      </c>
      <c r="AG272">
        <v>0</v>
      </c>
      <c r="AH272">
        <v>0</v>
      </c>
      <c r="AI272">
        <v>9.0299999999999994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T272">
        <v>3.8999999999999999E-4</v>
      </c>
      <c r="AV272">
        <v>0</v>
      </c>
      <c r="AW272">
        <v>2</v>
      </c>
      <c r="AX272">
        <v>991683176</v>
      </c>
      <c r="AY272">
        <v>1</v>
      </c>
      <c r="AZ272">
        <v>0</v>
      </c>
      <c r="BA272">
        <v>277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 ca="1">Y272*Source!I79</f>
        <v>3.8999999999999999E-4</v>
      </c>
      <c r="CY272">
        <f t="shared" ref="CY272:CY280" si="77">AA272</f>
        <v>93568.86</v>
      </c>
      <c r="CZ272">
        <f t="shared" ref="CZ272:CZ280" si="78">AE272</f>
        <v>10362</v>
      </c>
      <c r="DA272">
        <f t="shared" ref="DA272:DA280" si="79">AI272</f>
        <v>9.0299999999999994</v>
      </c>
      <c r="DB272">
        <f t="shared" ref="DB272:DB280" si="80">ROUND(ROUND(AT272*CZ272,2),6)</f>
        <v>4.04</v>
      </c>
      <c r="DC272">
        <f t="shared" ref="DC272:DC280" si="81">ROUND(ROUND(AT272*AG272,2),6)</f>
        <v>0</v>
      </c>
    </row>
    <row r="273" spans="1:107">
      <c r="A273">
        <f ca="1">ROW(Source!A79)</f>
        <v>79</v>
      </c>
      <c r="B273">
        <v>991676013</v>
      </c>
      <c r="C273">
        <v>991683170</v>
      </c>
      <c r="D273">
        <v>337974554</v>
      </c>
      <c r="E273">
        <v>1</v>
      </c>
      <c r="F273">
        <v>1</v>
      </c>
      <c r="G273">
        <v>1</v>
      </c>
      <c r="H273">
        <v>3</v>
      </c>
      <c r="I273" t="s">
        <v>630</v>
      </c>
      <c r="J273" t="s">
        <v>631</v>
      </c>
      <c r="K273" t="s">
        <v>632</v>
      </c>
      <c r="L273">
        <v>1346</v>
      </c>
      <c r="N273">
        <v>39568864</v>
      </c>
      <c r="O273" t="s">
        <v>540</v>
      </c>
      <c r="P273" t="s">
        <v>540</v>
      </c>
      <c r="Q273">
        <v>1</v>
      </c>
      <c r="W273">
        <v>0</v>
      </c>
      <c r="X273">
        <v>-1947909329</v>
      </c>
      <c r="Y273">
        <v>7.0000000000000007E-2</v>
      </c>
      <c r="AA273">
        <v>188.41</v>
      </c>
      <c r="AB273">
        <v>0</v>
      </c>
      <c r="AC273">
        <v>0</v>
      </c>
      <c r="AD273">
        <v>0</v>
      </c>
      <c r="AE273">
        <v>23.09</v>
      </c>
      <c r="AF273">
        <v>0</v>
      </c>
      <c r="AG273">
        <v>0</v>
      </c>
      <c r="AH273">
        <v>0</v>
      </c>
      <c r="AI273">
        <v>8.16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T273">
        <v>7.0000000000000007E-2</v>
      </c>
      <c r="AV273">
        <v>0</v>
      </c>
      <c r="AW273">
        <v>2</v>
      </c>
      <c r="AX273">
        <v>991683177</v>
      </c>
      <c r="AY273">
        <v>1</v>
      </c>
      <c r="AZ273">
        <v>0</v>
      </c>
      <c r="BA273">
        <v>278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 ca="1">Y273*Source!I79</f>
        <v>7.0000000000000007E-2</v>
      </c>
      <c r="CY273">
        <f t="shared" si="77"/>
        <v>188.41</v>
      </c>
      <c r="CZ273">
        <f t="shared" si="78"/>
        <v>23.09</v>
      </c>
      <c r="DA273">
        <f t="shared" si="79"/>
        <v>8.16</v>
      </c>
      <c r="DB273">
        <f t="shared" si="80"/>
        <v>1.62</v>
      </c>
      <c r="DC273">
        <f t="shared" si="81"/>
        <v>0</v>
      </c>
    </row>
    <row r="274" spans="1:107">
      <c r="A274">
        <f ca="1">ROW(Source!A79)</f>
        <v>79</v>
      </c>
      <c r="B274">
        <v>991676013</v>
      </c>
      <c r="C274">
        <v>991683170</v>
      </c>
      <c r="D274">
        <v>337978654</v>
      </c>
      <c r="E274">
        <v>1</v>
      </c>
      <c r="F274">
        <v>1</v>
      </c>
      <c r="G274">
        <v>1</v>
      </c>
      <c r="H274">
        <v>3</v>
      </c>
      <c r="I274" t="s">
        <v>625</v>
      </c>
      <c r="J274" t="s">
        <v>626</v>
      </c>
      <c r="K274" t="s">
        <v>627</v>
      </c>
      <c r="L274">
        <v>1348</v>
      </c>
      <c r="N274">
        <v>39568864</v>
      </c>
      <c r="O274" t="s">
        <v>530</v>
      </c>
      <c r="P274" t="s">
        <v>530</v>
      </c>
      <c r="Q274">
        <v>1000</v>
      </c>
      <c r="W274">
        <v>0</v>
      </c>
      <c r="X274">
        <v>-215593005</v>
      </c>
      <c r="Y274">
        <v>1.2700000000000001E-3</v>
      </c>
      <c r="AA274">
        <v>76002.080000000002</v>
      </c>
      <c r="AB274">
        <v>0</v>
      </c>
      <c r="AC274">
        <v>0</v>
      </c>
      <c r="AD274">
        <v>0</v>
      </c>
      <c r="AE274">
        <v>15323</v>
      </c>
      <c r="AF274">
        <v>0</v>
      </c>
      <c r="AG274">
        <v>0</v>
      </c>
      <c r="AH274">
        <v>0</v>
      </c>
      <c r="AI274">
        <v>4.96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T274">
        <v>1.2700000000000001E-3</v>
      </c>
      <c r="AV274">
        <v>0</v>
      </c>
      <c r="AW274">
        <v>2</v>
      </c>
      <c r="AX274">
        <v>991683178</v>
      </c>
      <c r="AY274">
        <v>1</v>
      </c>
      <c r="AZ274">
        <v>0</v>
      </c>
      <c r="BA274">
        <v>279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 ca="1">Y274*Source!I79</f>
        <v>1.2700000000000001E-3</v>
      </c>
      <c r="CY274">
        <f t="shared" si="77"/>
        <v>76002.080000000002</v>
      </c>
      <c r="CZ274">
        <f t="shared" si="78"/>
        <v>15323</v>
      </c>
      <c r="DA274">
        <f t="shared" si="79"/>
        <v>4.96</v>
      </c>
      <c r="DB274">
        <f t="shared" si="80"/>
        <v>19.46</v>
      </c>
      <c r="DC274">
        <f t="shared" si="81"/>
        <v>0</v>
      </c>
    </row>
    <row r="275" spans="1:107">
      <c r="A275">
        <f ca="1">ROW(Source!A79)</f>
        <v>79</v>
      </c>
      <c r="B275">
        <v>991676013</v>
      </c>
      <c r="C275">
        <v>991683170</v>
      </c>
      <c r="D275">
        <v>337995813</v>
      </c>
      <c r="E275">
        <v>1</v>
      </c>
      <c r="F275">
        <v>1</v>
      </c>
      <c r="G275">
        <v>1</v>
      </c>
      <c r="H275">
        <v>3</v>
      </c>
      <c r="I275" t="s">
        <v>633</v>
      </c>
      <c r="J275" t="s">
        <v>634</v>
      </c>
      <c r="K275" t="s">
        <v>635</v>
      </c>
      <c r="L275">
        <v>1348</v>
      </c>
      <c r="N275">
        <v>39568864</v>
      </c>
      <c r="O275" t="s">
        <v>530</v>
      </c>
      <c r="P275" t="s">
        <v>530</v>
      </c>
      <c r="Q275">
        <v>1000</v>
      </c>
      <c r="W275">
        <v>0</v>
      </c>
      <c r="X275">
        <v>1998706905</v>
      </c>
      <c r="Y275">
        <v>2.2000000000000001E-3</v>
      </c>
      <c r="AA275">
        <v>67771</v>
      </c>
      <c r="AB275">
        <v>0</v>
      </c>
      <c r="AC275">
        <v>0</v>
      </c>
      <c r="AD275">
        <v>0</v>
      </c>
      <c r="AE275">
        <v>10100</v>
      </c>
      <c r="AF275">
        <v>0</v>
      </c>
      <c r="AG275">
        <v>0</v>
      </c>
      <c r="AH275">
        <v>0</v>
      </c>
      <c r="AI275">
        <v>6.71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T275">
        <v>2.2000000000000001E-3</v>
      </c>
      <c r="AV275">
        <v>0</v>
      </c>
      <c r="AW275">
        <v>2</v>
      </c>
      <c r="AX275">
        <v>991683179</v>
      </c>
      <c r="AY275">
        <v>1</v>
      </c>
      <c r="AZ275">
        <v>0</v>
      </c>
      <c r="BA275">
        <v>280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 ca="1">Y275*Source!I79</f>
        <v>2.2000000000000001E-3</v>
      </c>
      <c r="CY275">
        <f t="shared" si="77"/>
        <v>67771</v>
      </c>
      <c r="CZ275">
        <f t="shared" si="78"/>
        <v>10100</v>
      </c>
      <c r="DA275">
        <f t="shared" si="79"/>
        <v>6.71</v>
      </c>
      <c r="DB275">
        <f t="shared" si="80"/>
        <v>22.22</v>
      </c>
      <c r="DC275">
        <f t="shared" si="81"/>
        <v>0</v>
      </c>
    </row>
    <row r="276" spans="1:107">
      <c r="A276">
        <f ca="1">ROW(Source!A79)</f>
        <v>79</v>
      </c>
      <c r="B276">
        <v>991676013</v>
      </c>
      <c r="C276">
        <v>991683170</v>
      </c>
      <c r="D276">
        <v>338004662</v>
      </c>
      <c r="E276">
        <v>1</v>
      </c>
      <c r="F276">
        <v>1</v>
      </c>
      <c r="G276">
        <v>1</v>
      </c>
      <c r="H276">
        <v>3</v>
      </c>
      <c r="I276" t="s">
        <v>218</v>
      </c>
      <c r="J276" t="s">
        <v>221</v>
      </c>
      <c r="K276" t="s">
        <v>219</v>
      </c>
      <c r="L276">
        <v>1035</v>
      </c>
      <c r="N276">
        <v>1013</v>
      </c>
      <c r="O276" t="s">
        <v>220</v>
      </c>
      <c r="P276" t="s">
        <v>220</v>
      </c>
      <c r="Q276">
        <v>1</v>
      </c>
      <c r="W276">
        <v>1</v>
      </c>
      <c r="X276">
        <v>-1603655374</v>
      </c>
      <c r="Y276">
        <v>-1</v>
      </c>
      <c r="AA276">
        <v>9545.2800000000007</v>
      </c>
      <c r="AB276">
        <v>0</v>
      </c>
      <c r="AC276">
        <v>0</v>
      </c>
      <c r="AD276">
        <v>0</v>
      </c>
      <c r="AE276">
        <v>2453.8000000000002</v>
      </c>
      <c r="AF276">
        <v>0</v>
      </c>
      <c r="AG276">
        <v>0</v>
      </c>
      <c r="AH276">
        <v>0</v>
      </c>
      <c r="AI276">
        <v>3.89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T276">
        <v>-1</v>
      </c>
      <c r="AV276">
        <v>0</v>
      </c>
      <c r="AW276">
        <v>2</v>
      </c>
      <c r="AX276">
        <v>991683180</v>
      </c>
      <c r="AY276">
        <v>1</v>
      </c>
      <c r="AZ276">
        <v>6144</v>
      </c>
      <c r="BA276">
        <v>281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 ca="1">Y276*Source!I79</f>
        <v>-1</v>
      </c>
      <c r="CY276">
        <f t="shared" si="77"/>
        <v>9545.2800000000007</v>
      </c>
      <c r="CZ276">
        <f t="shared" si="78"/>
        <v>2453.8000000000002</v>
      </c>
      <c r="DA276">
        <f t="shared" si="79"/>
        <v>3.89</v>
      </c>
      <c r="DB276">
        <f t="shared" si="80"/>
        <v>-2453.8000000000002</v>
      </c>
      <c r="DC276">
        <f t="shared" si="81"/>
        <v>0</v>
      </c>
    </row>
    <row r="277" spans="1:107">
      <c r="A277">
        <f ca="1">ROW(Source!A79)</f>
        <v>79</v>
      </c>
      <c r="B277">
        <v>991676013</v>
      </c>
      <c r="C277">
        <v>991683170</v>
      </c>
      <c r="D277">
        <v>338009584</v>
      </c>
      <c r="E277">
        <v>1</v>
      </c>
      <c r="F277">
        <v>1</v>
      </c>
      <c r="G277">
        <v>1</v>
      </c>
      <c r="H277">
        <v>3</v>
      </c>
      <c r="I277" t="s">
        <v>636</v>
      </c>
      <c r="J277" t="s">
        <v>637</v>
      </c>
      <c r="K277" t="s">
        <v>638</v>
      </c>
      <c r="L277">
        <v>1339</v>
      </c>
      <c r="N277">
        <v>1007</v>
      </c>
      <c r="O277" t="s">
        <v>512</v>
      </c>
      <c r="P277" t="s">
        <v>512</v>
      </c>
      <c r="Q277">
        <v>1</v>
      </c>
      <c r="W277">
        <v>0</v>
      </c>
      <c r="X277">
        <v>-769468533</v>
      </c>
      <c r="Y277">
        <v>1.4E-2</v>
      </c>
      <c r="AA277">
        <v>3066.03</v>
      </c>
      <c r="AB277">
        <v>0</v>
      </c>
      <c r="AC277">
        <v>0</v>
      </c>
      <c r="AD277">
        <v>0</v>
      </c>
      <c r="AE277">
        <v>485.9</v>
      </c>
      <c r="AF277">
        <v>0</v>
      </c>
      <c r="AG277">
        <v>0</v>
      </c>
      <c r="AH277">
        <v>0</v>
      </c>
      <c r="AI277">
        <v>6.31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T277">
        <v>1.4E-2</v>
      </c>
      <c r="AV277">
        <v>0</v>
      </c>
      <c r="AW277">
        <v>2</v>
      </c>
      <c r="AX277">
        <v>991683181</v>
      </c>
      <c r="AY277">
        <v>1</v>
      </c>
      <c r="AZ277">
        <v>0</v>
      </c>
      <c r="BA277">
        <v>282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 ca="1">Y277*Source!I79</f>
        <v>1.4E-2</v>
      </c>
      <c r="CY277">
        <f t="shared" si="77"/>
        <v>3066.03</v>
      </c>
      <c r="CZ277">
        <f t="shared" si="78"/>
        <v>485.9</v>
      </c>
      <c r="DA277">
        <f t="shared" si="79"/>
        <v>6.31</v>
      </c>
      <c r="DB277">
        <f t="shared" si="80"/>
        <v>6.8</v>
      </c>
      <c r="DC277">
        <f t="shared" si="81"/>
        <v>0</v>
      </c>
    </row>
    <row r="278" spans="1:107">
      <c r="A278">
        <f ca="1">ROW(Source!A79)</f>
        <v>79</v>
      </c>
      <c r="B278">
        <v>991676013</v>
      </c>
      <c r="C278">
        <v>991683170</v>
      </c>
      <c r="D278">
        <v>338025034</v>
      </c>
      <c r="E278">
        <v>1</v>
      </c>
      <c r="F278">
        <v>1</v>
      </c>
      <c r="G278">
        <v>1</v>
      </c>
      <c r="H278">
        <v>3</v>
      </c>
      <c r="I278" t="s">
        <v>639</v>
      </c>
      <c r="J278" t="s">
        <v>640</v>
      </c>
      <c r="K278" t="s">
        <v>641</v>
      </c>
      <c r="L278">
        <v>195242642</v>
      </c>
      <c r="N278">
        <v>1010</v>
      </c>
      <c r="O278" t="s">
        <v>145</v>
      </c>
      <c r="P278" t="s">
        <v>145</v>
      </c>
      <c r="Q278">
        <v>1</v>
      </c>
      <c r="W278">
        <v>0</v>
      </c>
      <c r="X278">
        <v>-35722549</v>
      </c>
      <c r="Y278">
        <v>1</v>
      </c>
      <c r="AA278">
        <v>183.54</v>
      </c>
      <c r="AB278">
        <v>0</v>
      </c>
      <c r="AC278">
        <v>0</v>
      </c>
      <c r="AD278">
        <v>0</v>
      </c>
      <c r="AE278">
        <v>23</v>
      </c>
      <c r="AF278">
        <v>0</v>
      </c>
      <c r="AG278">
        <v>0</v>
      </c>
      <c r="AH278">
        <v>0</v>
      </c>
      <c r="AI278">
        <v>7.98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T278">
        <v>1</v>
      </c>
      <c r="AV278">
        <v>0</v>
      </c>
      <c r="AW278">
        <v>2</v>
      </c>
      <c r="AX278">
        <v>991683182</v>
      </c>
      <c r="AY278">
        <v>1</v>
      </c>
      <c r="AZ278">
        <v>0</v>
      </c>
      <c r="BA278">
        <v>283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 ca="1">Y278*Source!I79</f>
        <v>1</v>
      </c>
      <c r="CY278">
        <f t="shared" si="77"/>
        <v>183.54</v>
      </c>
      <c r="CZ278">
        <f t="shared" si="78"/>
        <v>23</v>
      </c>
      <c r="DA278">
        <f t="shared" si="79"/>
        <v>7.98</v>
      </c>
      <c r="DB278">
        <f t="shared" si="80"/>
        <v>23</v>
      </c>
      <c r="DC278">
        <f t="shared" si="81"/>
        <v>0</v>
      </c>
    </row>
    <row r="279" spans="1:107">
      <c r="A279">
        <f ca="1">ROW(Source!A79)</f>
        <v>79</v>
      </c>
      <c r="B279">
        <v>991676013</v>
      </c>
      <c r="C279">
        <v>991683170</v>
      </c>
      <c r="D279">
        <v>338025035</v>
      </c>
      <c r="E279">
        <v>1</v>
      </c>
      <c r="F279">
        <v>1</v>
      </c>
      <c r="G279">
        <v>1</v>
      </c>
      <c r="H279">
        <v>3</v>
      </c>
      <c r="I279" t="s">
        <v>200</v>
      </c>
      <c r="J279" t="s">
        <v>202</v>
      </c>
      <c r="K279" t="s">
        <v>201</v>
      </c>
      <c r="L279">
        <v>195242642</v>
      </c>
      <c r="N279">
        <v>1010</v>
      </c>
      <c r="O279" t="s">
        <v>145</v>
      </c>
      <c r="P279" t="s">
        <v>145</v>
      </c>
      <c r="Q279">
        <v>1</v>
      </c>
      <c r="W279">
        <v>0</v>
      </c>
      <c r="X279">
        <v>433429360</v>
      </c>
      <c r="Y279">
        <v>1</v>
      </c>
      <c r="AA279">
        <v>195.93</v>
      </c>
      <c r="AB279">
        <v>0</v>
      </c>
      <c r="AC279">
        <v>0</v>
      </c>
      <c r="AD279">
        <v>0</v>
      </c>
      <c r="AE279">
        <v>27.99</v>
      </c>
      <c r="AF279">
        <v>0</v>
      </c>
      <c r="AG279">
        <v>0</v>
      </c>
      <c r="AH279">
        <v>0</v>
      </c>
      <c r="AI279">
        <v>7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T279">
        <v>1</v>
      </c>
      <c r="AV279">
        <v>0</v>
      </c>
      <c r="AW279">
        <v>2</v>
      </c>
      <c r="AX279">
        <v>991683183</v>
      </c>
      <c r="AY279">
        <v>1</v>
      </c>
      <c r="AZ279">
        <v>0</v>
      </c>
      <c r="BA279">
        <v>284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 ca="1">Y279*Source!I79</f>
        <v>1</v>
      </c>
      <c r="CY279">
        <f t="shared" si="77"/>
        <v>195.93</v>
      </c>
      <c r="CZ279">
        <f t="shared" si="78"/>
        <v>27.99</v>
      </c>
      <c r="DA279">
        <f t="shared" si="79"/>
        <v>7</v>
      </c>
      <c r="DB279">
        <f t="shared" si="80"/>
        <v>27.99</v>
      </c>
      <c r="DC279">
        <f t="shared" si="81"/>
        <v>0</v>
      </c>
    </row>
    <row r="280" spans="1:107">
      <c r="A280">
        <f ca="1">ROW(Source!A79)</f>
        <v>79</v>
      </c>
      <c r="B280">
        <v>991676013</v>
      </c>
      <c r="C280">
        <v>991683170</v>
      </c>
      <c r="D280">
        <v>0</v>
      </c>
      <c r="E280">
        <v>0</v>
      </c>
      <c r="F280">
        <v>1</v>
      </c>
      <c r="G280">
        <v>1</v>
      </c>
      <c r="H280">
        <v>3</v>
      </c>
      <c r="I280" t="s">
        <v>109</v>
      </c>
      <c r="K280" t="s">
        <v>223</v>
      </c>
      <c r="L280">
        <v>1354</v>
      </c>
      <c r="N280">
        <v>1010</v>
      </c>
      <c r="O280" t="s">
        <v>144</v>
      </c>
      <c r="P280" t="s">
        <v>145</v>
      </c>
      <c r="Q280">
        <v>1</v>
      </c>
      <c r="W280">
        <v>0</v>
      </c>
      <c r="X280">
        <v>-348627191</v>
      </c>
      <c r="Y280">
        <v>1</v>
      </c>
      <c r="AA280">
        <v>190276.67</v>
      </c>
      <c r="AB280">
        <v>0</v>
      </c>
      <c r="AC280">
        <v>0</v>
      </c>
      <c r="AD280">
        <v>0</v>
      </c>
      <c r="AE280">
        <v>190276.67</v>
      </c>
      <c r="AF280">
        <v>0</v>
      </c>
      <c r="AG280">
        <v>0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0</v>
      </c>
      <c r="AP280">
        <v>0</v>
      </c>
      <c r="AQ280">
        <v>0</v>
      </c>
      <c r="AR280">
        <v>0</v>
      </c>
      <c r="AT280">
        <v>1</v>
      </c>
      <c r="AV280">
        <v>0</v>
      </c>
      <c r="AW280">
        <v>1</v>
      </c>
      <c r="AX280">
        <v>-1</v>
      </c>
      <c r="AY280">
        <v>0</v>
      </c>
      <c r="AZ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 ca="1">Y280*Source!I79</f>
        <v>1</v>
      </c>
      <c r="CY280">
        <f t="shared" si="77"/>
        <v>190276.67</v>
      </c>
      <c r="CZ280">
        <f t="shared" si="78"/>
        <v>190276.67</v>
      </c>
      <c r="DA280">
        <f t="shared" si="79"/>
        <v>1</v>
      </c>
      <c r="DB280">
        <f t="shared" si="80"/>
        <v>190276.67</v>
      </c>
      <c r="DC280">
        <f t="shared" si="81"/>
        <v>0</v>
      </c>
    </row>
    <row r="281" spans="1:107">
      <c r="A281">
        <f ca="1">ROW(Source!A84)</f>
        <v>84</v>
      </c>
      <c r="B281">
        <v>991675999</v>
      </c>
      <c r="C281">
        <v>991683650</v>
      </c>
      <c r="D281">
        <v>37775402</v>
      </c>
      <c r="E281">
        <v>1</v>
      </c>
      <c r="F281">
        <v>1</v>
      </c>
      <c r="G281">
        <v>1</v>
      </c>
      <c r="H281">
        <v>1</v>
      </c>
      <c r="I281" t="s">
        <v>581</v>
      </c>
      <c r="K281" t="s">
        <v>582</v>
      </c>
      <c r="L281">
        <v>1369</v>
      </c>
      <c r="N281">
        <v>1013</v>
      </c>
      <c r="O281" t="s">
        <v>499</v>
      </c>
      <c r="P281" t="s">
        <v>499</v>
      </c>
      <c r="Q281">
        <v>1</v>
      </c>
      <c r="W281">
        <v>0</v>
      </c>
      <c r="X281">
        <v>855544366</v>
      </c>
      <c r="Y281">
        <v>0.58799999999999997</v>
      </c>
      <c r="AA281">
        <v>0</v>
      </c>
      <c r="AB281">
        <v>0</v>
      </c>
      <c r="AC281">
        <v>0</v>
      </c>
      <c r="AD281">
        <v>9.07</v>
      </c>
      <c r="AE281">
        <v>0</v>
      </c>
      <c r="AF281">
        <v>0</v>
      </c>
      <c r="AG281">
        <v>0</v>
      </c>
      <c r="AH281">
        <v>9.07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1</v>
      </c>
      <c r="AQ281">
        <v>0</v>
      </c>
      <c r="AR281">
        <v>0</v>
      </c>
      <c r="AT281">
        <v>1.47</v>
      </c>
      <c r="AU281" t="s">
        <v>213</v>
      </c>
      <c r="AV281">
        <v>1</v>
      </c>
      <c r="AW281">
        <v>2</v>
      </c>
      <c r="AX281">
        <v>991683651</v>
      </c>
      <c r="AY281">
        <v>1</v>
      </c>
      <c r="AZ281">
        <v>0</v>
      </c>
      <c r="BA281">
        <v>285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 ca="1">Y281*Source!I84</f>
        <v>1.1759999999999999</v>
      </c>
      <c r="CY281">
        <f>AD281</f>
        <v>9.07</v>
      </c>
      <c r="CZ281">
        <f>AH281</f>
        <v>9.07</v>
      </c>
      <c r="DA281">
        <f>AL281</f>
        <v>1</v>
      </c>
      <c r="DB281">
        <f>ROUND((ROUND(AT281*CZ281,2)*0.4),6)</f>
        <v>5.3319999999999999</v>
      </c>
      <c r="DC281">
        <f>ROUND((ROUND(AT281*AG281,2)*0.4),6)</f>
        <v>0</v>
      </c>
    </row>
    <row r="282" spans="1:107">
      <c r="A282">
        <f ca="1">ROW(Source!A84)</f>
        <v>84</v>
      </c>
      <c r="B282">
        <v>991675999</v>
      </c>
      <c r="C282">
        <v>991683650</v>
      </c>
      <c r="D282">
        <v>338037086</v>
      </c>
      <c r="E282">
        <v>1</v>
      </c>
      <c r="F282">
        <v>1</v>
      </c>
      <c r="G282">
        <v>1</v>
      </c>
      <c r="H282">
        <v>2</v>
      </c>
      <c r="I282" t="s">
        <v>619</v>
      </c>
      <c r="J282" t="s">
        <v>620</v>
      </c>
      <c r="K282" t="s">
        <v>621</v>
      </c>
      <c r="L282">
        <v>1368</v>
      </c>
      <c r="N282">
        <v>91022270</v>
      </c>
      <c r="O282" t="s">
        <v>505</v>
      </c>
      <c r="P282" t="s">
        <v>505</v>
      </c>
      <c r="Q282">
        <v>1</v>
      </c>
      <c r="W282">
        <v>0</v>
      </c>
      <c r="X282">
        <v>1474986261</v>
      </c>
      <c r="Y282">
        <v>0.14000000000000001</v>
      </c>
      <c r="AA282">
        <v>0</v>
      </c>
      <c r="AB282">
        <v>8.1</v>
      </c>
      <c r="AC282">
        <v>0</v>
      </c>
      <c r="AD282">
        <v>0</v>
      </c>
      <c r="AE282">
        <v>0</v>
      </c>
      <c r="AF282">
        <v>8.1</v>
      </c>
      <c r="AG282">
        <v>0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1</v>
      </c>
      <c r="AQ282">
        <v>0</v>
      </c>
      <c r="AR282">
        <v>0</v>
      </c>
      <c r="AT282">
        <v>0.35</v>
      </c>
      <c r="AU282" t="s">
        <v>213</v>
      </c>
      <c r="AV282">
        <v>0</v>
      </c>
      <c r="AW282">
        <v>2</v>
      </c>
      <c r="AX282">
        <v>991683652</v>
      </c>
      <c r="AY282">
        <v>1</v>
      </c>
      <c r="AZ282">
        <v>0</v>
      </c>
      <c r="BA282">
        <v>286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 ca="1">Y282*Source!I84</f>
        <v>0.28000000000000003</v>
      </c>
      <c r="CY282">
        <f>AB282</f>
        <v>8.1</v>
      </c>
      <c r="CZ282">
        <f>AF282</f>
        <v>8.1</v>
      </c>
      <c r="DA282">
        <f>AJ282</f>
        <v>1</v>
      </c>
      <c r="DB282">
        <f>ROUND((ROUND(AT282*CZ282,2)*0.4),6)</f>
        <v>1.1359999999999999</v>
      </c>
      <c r="DC282">
        <f>ROUND((ROUND(AT282*AG282,2)*0.4),6)</f>
        <v>0</v>
      </c>
    </row>
    <row r="283" spans="1:107">
      <c r="A283">
        <f ca="1">ROW(Source!A84)</f>
        <v>84</v>
      </c>
      <c r="B283">
        <v>991675999</v>
      </c>
      <c r="C283">
        <v>991683650</v>
      </c>
      <c r="D283">
        <v>338039342</v>
      </c>
      <c r="E283">
        <v>1</v>
      </c>
      <c r="F283">
        <v>1</v>
      </c>
      <c r="G283">
        <v>1</v>
      </c>
      <c r="H283">
        <v>2</v>
      </c>
      <c r="I283" t="s">
        <v>524</v>
      </c>
      <c r="J283" t="s">
        <v>525</v>
      </c>
      <c r="K283" t="s">
        <v>526</v>
      </c>
      <c r="L283">
        <v>1368</v>
      </c>
      <c r="N283">
        <v>91022270</v>
      </c>
      <c r="O283" t="s">
        <v>505</v>
      </c>
      <c r="P283" t="s">
        <v>505</v>
      </c>
      <c r="Q283">
        <v>1</v>
      </c>
      <c r="W283">
        <v>0</v>
      </c>
      <c r="X283">
        <v>1230759911</v>
      </c>
      <c r="Y283">
        <v>8.0000000000000002E-3</v>
      </c>
      <c r="AA283">
        <v>0</v>
      </c>
      <c r="AB283">
        <v>87.17</v>
      </c>
      <c r="AC283">
        <v>11.6</v>
      </c>
      <c r="AD283">
        <v>0</v>
      </c>
      <c r="AE283">
        <v>0</v>
      </c>
      <c r="AF283">
        <v>87.17</v>
      </c>
      <c r="AG283">
        <v>11.6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1</v>
      </c>
      <c r="AQ283">
        <v>0</v>
      </c>
      <c r="AR283">
        <v>0</v>
      </c>
      <c r="AT283">
        <v>0.02</v>
      </c>
      <c r="AU283" t="s">
        <v>213</v>
      </c>
      <c r="AV283">
        <v>0</v>
      </c>
      <c r="AW283">
        <v>2</v>
      </c>
      <c r="AX283">
        <v>991683653</v>
      </c>
      <c r="AY283">
        <v>1</v>
      </c>
      <c r="AZ283">
        <v>0</v>
      </c>
      <c r="BA283">
        <v>287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 ca="1">Y283*Source!I84</f>
        <v>1.6E-2</v>
      </c>
      <c r="CY283">
        <f>AB283</f>
        <v>87.17</v>
      </c>
      <c r="CZ283">
        <f>AF283</f>
        <v>87.17</v>
      </c>
      <c r="DA283">
        <f>AJ283</f>
        <v>1</v>
      </c>
      <c r="DB283">
        <f>ROUND((ROUND(AT283*CZ283,2)*0.4),6)</f>
        <v>0.69599999999999995</v>
      </c>
      <c r="DC283">
        <f>ROUND((ROUND(AT283*AG283,2)*0.4),6)</f>
        <v>9.1999999999999998E-2</v>
      </c>
    </row>
    <row r="284" spans="1:107">
      <c r="A284">
        <f ca="1">ROW(Source!A84)</f>
        <v>84</v>
      </c>
      <c r="B284">
        <v>991675999</v>
      </c>
      <c r="C284">
        <v>991683650</v>
      </c>
      <c r="D284">
        <v>337978401</v>
      </c>
      <c r="E284">
        <v>1</v>
      </c>
      <c r="F284">
        <v>1</v>
      </c>
      <c r="G284">
        <v>1</v>
      </c>
      <c r="H284">
        <v>3</v>
      </c>
      <c r="I284" t="s">
        <v>622</v>
      </c>
      <c r="J284" t="s">
        <v>623</v>
      </c>
      <c r="K284" t="s">
        <v>624</v>
      </c>
      <c r="L284">
        <v>1348</v>
      </c>
      <c r="N284">
        <v>39568864</v>
      </c>
      <c r="O284" t="s">
        <v>530</v>
      </c>
      <c r="P284" t="s">
        <v>530</v>
      </c>
      <c r="Q284">
        <v>1000</v>
      </c>
      <c r="W284">
        <v>0</v>
      </c>
      <c r="X284">
        <v>-2063358494</v>
      </c>
      <c r="Y284">
        <v>0</v>
      </c>
      <c r="AA284">
        <v>10362</v>
      </c>
      <c r="AB284">
        <v>0</v>
      </c>
      <c r="AC284">
        <v>0</v>
      </c>
      <c r="AD284">
        <v>0</v>
      </c>
      <c r="AE284">
        <v>10362</v>
      </c>
      <c r="AF284">
        <v>0</v>
      </c>
      <c r="AG284">
        <v>0</v>
      </c>
      <c r="AH284">
        <v>0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1</v>
      </c>
      <c r="AQ284">
        <v>0</v>
      </c>
      <c r="AR284">
        <v>0</v>
      </c>
      <c r="AT284">
        <v>1.3999999999999999E-4</v>
      </c>
      <c r="AU284" t="s">
        <v>212</v>
      </c>
      <c r="AV284">
        <v>0</v>
      </c>
      <c r="AW284">
        <v>2</v>
      </c>
      <c r="AX284">
        <v>991683654</v>
      </c>
      <c r="AY284">
        <v>1</v>
      </c>
      <c r="AZ284">
        <v>0</v>
      </c>
      <c r="BA284">
        <v>288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 ca="1">Y284*Source!I84</f>
        <v>0</v>
      </c>
      <c r="CY284">
        <f>AA284</f>
        <v>10362</v>
      </c>
      <c r="CZ284">
        <f>AE284</f>
        <v>10362</v>
      </c>
      <c r="DA284">
        <f>AI284</f>
        <v>1</v>
      </c>
      <c r="DB284">
        <f>ROUND((ROUND(AT284*CZ284,2)*0),6)</f>
        <v>0</v>
      </c>
      <c r="DC284">
        <f>ROUND((ROUND(AT284*AG284,2)*0),6)</f>
        <v>0</v>
      </c>
    </row>
    <row r="285" spans="1:107">
      <c r="A285">
        <f ca="1">ROW(Source!A84)</f>
        <v>84</v>
      </c>
      <c r="B285">
        <v>991675999</v>
      </c>
      <c r="C285">
        <v>991683650</v>
      </c>
      <c r="D285">
        <v>337978655</v>
      </c>
      <c r="E285">
        <v>1</v>
      </c>
      <c r="F285">
        <v>1</v>
      </c>
      <c r="G285">
        <v>1</v>
      </c>
      <c r="H285">
        <v>3</v>
      </c>
      <c r="I285" t="s">
        <v>642</v>
      </c>
      <c r="J285" t="s">
        <v>643</v>
      </c>
      <c r="K285" t="s">
        <v>644</v>
      </c>
      <c r="L285">
        <v>1348</v>
      </c>
      <c r="N285">
        <v>39568864</v>
      </c>
      <c r="O285" t="s">
        <v>530</v>
      </c>
      <c r="P285" t="s">
        <v>530</v>
      </c>
      <c r="Q285">
        <v>1000</v>
      </c>
      <c r="W285">
        <v>0</v>
      </c>
      <c r="X285">
        <v>-1701539228</v>
      </c>
      <c r="Y285">
        <v>0</v>
      </c>
      <c r="AA285">
        <v>14830</v>
      </c>
      <c r="AB285">
        <v>0</v>
      </c>
      <c r="AC285">
        <v>0</v>
      </c>
      <c r="AD285">
        <v>0</v>
      </c>
      <c r="AE285">
        <v>14830</v>
      </c>
      <c r="AF285">
        <v>0</v>
      </c>
      <c r="AG285">
        <v>0</v>
      </c>
      <c r="AH285">
        <v>0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1</v>
      </c>
      <c r="AQ285">
        <v>0</v>
      </c>
      <c r="AR285">
        <v>0</v>
      </c>
      <c r="AT285">
        <v>1.1000000000000001E-3</v>
      </c>
      <c r="AU285" t="s">
        <v>212</v>
      </c>
      <c r="AV285">
        <v>0</v>
      </c>
      <c r="AW285">
        <v>2</v>
      </c>
      <c r="AX285">
        <v>991683655</v>
      </c>
      <c r="AY285">
        <v>1</v>
      </c>
      <c r="AZ285">
        <v>0</v>
      </c>
      <c r="BA285">
        <v>289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 ca="1">Y285*Source!I84</f>
        <v>0</v>
      </c>
      <c r="CY285">
        <f>AA285</f>
        <v>14830</v>
      </c>
      <c r="CZ285">
        <f>AE285</f>
        <v>14830</v>
      </c>
      <c r="DA285">
        <f>AI285</f>
        <v>1</v>
      </c>
      <c r="DB285">
        <f>ROUND((ROUND(AT285*CZ285,2)*0),6)</f>
        <v>0</v>
      </c>
      <c r="DC285">
        <f>ROUND((ROUND(AT285*AG285,2)*0),6)</f>
        <v>0</v>
      </c>
    </row>
    <row r="286" spans="1:107">
      <c r="A286">
        <f ca="1">ROW(Source!A84)</f>
        <v>84</v>
      </c>
      <c r="B286">
        <v>991675999</v>
      </c>
      <c r="C286">
        <v>991683650</v>
      </c>
      <c r="D286">
        <v>338025035</v>
      </c>
      <c r="E286">
        <v>1</v>
      </c>
      <c r="F286">
        <v>1</v>
      </c>
      <c r="G286">
        <v>1</v>
      </c>
      <c r="H286">
        <v>3</v>
      </c>
      <c r="I286" t="s">
        <v>200</v>
      </c>
      <c r="J286" t="s">
        <v>202</v>
      </c>
      <c r="K286" t="s">
        <v>201</v>
      </c>
      <c r="L286">
        <v>195242642</v>
      </c>
      <c r="N286">
        <v>1010</v>
      </c>
      <c r="O286" t="s">
        <v>145</v>
      </c>
      <c r="P286" t="s">
        <v>145</v>
      </c>
      <c r="Q286">
        <v>1</v>
      </c>
      <c r="W286">
        <v>0</v>
      </c>
      <c r="X286">
        <v>433429360</v>
      </c>
      <c r="Y286">
        <v>0</v>
      </c>
      <c r="AA286">
        <v>27.99</v>
      </c>
      <c r="AB286">
        <v>0</v>
      </c>
      <c r="AC286">
        <v>0</v>
      </c>
      <c r="AD286">
        <v>0</v>
      </c>
      <c r="AE286">
        <v>27.99</v>
      </c>
      <c r="AF286">
        <v>0</v>
      </c>
      <c r="AG286">
        <v>0</v>
      </c>
      <c r="AH286">
        <v>0</v>
      </c>
      <c r="AI286">
        <v>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1</v>
      </c>
      <c r="AQ286">
        <v>0</v>
      </c>
      <c r="AR286">
        <v>0</v>
      </c>
      <c r="AT286">
        <v>2</v>
      </c>
      <c r="AU286" t="s">
        <v>212</v>
      </c>
      <c r="AV286">
        <v>0</v>
      </c>
      <c r="AW286">
        <v>2</v>
      </c>
      <c r="AX286">
        <v>991683657</v>
      </c>
      <c r="AY286">
        <v>1</v>
      </c>
      <c r="AZ286">
        <v>0</v>
      </c>
      <c r="BA286">
        <v>291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 ca="1">Y286*Source!I84</f>
        <v>0</v>
      </c>
      <c r="CY286">
        <f>AA286</f>
        <v>27.99</v>
      </c>
      <c r="CZ286">
        <f>AE286</f>
        <v>27.99</v>
      </c>
      <c r="DA286">
        <f>AI286</f>
        <v>1</v>
      </c>
      <c r="DB286">
        <f>ROUND((ROUND(AT286*CZ286,2)*0),6)</f>
        <v>0</v>
      </c>
      <c r="DC286">
        <f>ROUND((ROUND(AT286*AG286,2)*0),6)</f>
        <v>0</v>
      </c>
    </row>
    <row r="287" spans="1:107">
      <c r="A287">
        <f ca="1">ROW(Source!A84)</f>
        <v>84</v>
      </c>
      <c r="B287">
        <v>991675999</v>
      </c>
      <c r="C287">
        <v>991683650</v>
      </c>
      <c r="D287">
        <v>338036064</v>
      </c>
      <c r="E287">
        <v>1</v>
      </c>
      <c r="F287">
        <v>1</v>
      </c>
      <c r="G287">
        <v>1</v>
      </c>
      <c r="H287">
        <v>3</v>
      </c>
      <c r="I287" t="s">
        <v>645</v>
      </c>
      <c r="J287" t="s">
        <v>646</v>
      </c>
      <c r="K287" t="s">
        <v>647</v>
      </c>
      <c r="L287">
        <v>1356</v>
      </c>
      <c r="N287">
        <v>1010</v>
      </c>
      <c r="O287" t="s">
        <v>589</v>
      </c>
      <c r="P287" t="s">
        <v>589</v>
      </c>
      <c r="Q287">
        <v>1000</v>
      </c>
      <c r="W287">
        <v>0</v>
      </c>
      <c r="X287">
        <v>469352752</v>
      </c>
      <c r="Y287">
        <v>0</v>
      </c>
      <c r="AA287">
        <v>3450.01</v>
      </c>
      <c r="AB287">
        <v>0</v>
      </c>
      <c r="AC287">
        <v>0</v>
      </c>
      <c r="AD287">
        <v>0</v>
      </c>
      <c r="AE287">
        <v>3450.01</v>
      </c>
      <c r="AF287">
        <v>0</v>
      </c>
      <c r="AG287">
        <v>0</v>
      </c>
      <c r="AH287">
        <v>0</v>
      </c>
      <c r="AI287">
        <v>1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1</v>
      </c>
      <c r="AQ287">
        <v>0</v>
      </c>
      <c r="AR287">
        <v>0</v>
      </c>
      <c r="AT287">
        <v>2E-3</v>
      </c>
      <c r="AU287" t="s">
        <v>212</v>
      </c>
      <c r="AV287">
        <v>0</v>
      </c>
      <c r="AW287">
        <v>2</v>
      </c>
      <c r="AX287">
        <v>991683658</v>
      </c>
      <c r="AY287">
        <v>1</v>
      </c>
      <c r="AZ287">
        <v>0</v>
      </c>
      <c r="BA287">
        <v>292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 ca="1">Y287*Source!I84</f>
        <v>0</v>
      </c>
      <c r="CY287">
        <f>AA287</f>
        <v>3450.01</v>
      </c>
      <c r="CZ287">
        <f>AE287</f>
        <v>3450.01</v>
      </c>
      <c r="DA287">
        <f>AI287</f>
        <v>1</v>
      </c>
      <c r="DB287">
        <f>ROUND((ROUND(AT287*CZ287,2)*0),6)</f>
        <v>0</v>
      </c>
      <c r="DC287">
        <f>ROUND((ROUND(AT287*AG287,2)*0),6)</f>
        <v>0</v>
      </c>
    </row>
    <row r="288" spans="1:107">
      <c r="A288">
        <f ca="1">ROW(Source!A85)</f>
        <v>85</v>
      </c>
      <c r="B288">
        <v>991676013</v>
      </c>
      <c r="C288">
        <v>991683650</v>
      </c>
      <c r="D288">
        <v>37775402</v>
      </c>
      <c r="E288">
        <v>1</v>
      </c>
      <c r="F288">
        <v>1</v>
      </c>
      <c r="G288">
        <v>1</v>
      </c>
      <c r="H288">
        <v>1</v>
      </c>
      <c r="I288" t="s">
        <v>581</v>
      </c>
      <c r="K288" t="s">
        <v>582</v>
      </c>
      <c r="L288">
        <v>1369</v>
      </c>
      <c r="N288">
        <v>1013</v>
      </c>
      <c r="O288" t="s">
        <v>499</v>
      </c>
      <c r="P288" t="s">
        <v>499</v>
      </c>
      <c r="Q288">
        <v>1</v>
      </c>
      <c r="W288">
        <v>0</v>
      </c>
      <c r="X288">
        <v>855544366</v>
      </c>
      <c r="Y288">
        <v>0.58799999999999997</v>
      </c>
      <c r="AA288">
        <v>0</v>
      </c>
      <c r="AB288">
        <v>0</v>
      </c>
      <c r="AC288">
        <v>0</v>
      </c>
      <c r="AD288">
        <v>9.07</v>
      </c>
      <c r="AE288">
        <v>0</v>
      </c>
      <c r="AF288">
        <v>0</v>
      </c>
      <c r="AG288">
        <v>0</v>
      </c>
      <c r="AH288">
        <v>9.07</v>
      </c>
      <c r="AI288">
        <v>1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1</v>
      </c>
      <c r="AQ288">
        <v>0</v>
      </c>
      <c r="AR288">
        <v>0</v>
      </c>
      <c r="AT288">
        <v>1.47</v>
      </c>
      <c r="AU288" t="s">
        <v>213</v>
      </c>
      <c r="AV288">
        <v>1</v>
      </c>
      <c r="AW288">
        <v>2</v>
      </c>
      <c r="AX288">
        <v>991683651</v>
      </c>
      <c r="AY288">
        <v>1</v>
      </c>
      <c r="AZ288">
        <v>0</v>
      </c>
      <c r="BA288">
        <v>293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 ca="1">Y288*Source!I85</f>
        <v>1.1759999999999999</v>
      </c>
      <c r="CY288">
        <f>AD288</f>
        <v>9.07</v>
      </c>
      <c r="CZ288">
        <f>AH288</f>
        <v>9.07</v>
      </c>
      <c r="DA288">
        <f>AL288</f>
        <v>1</v>
      </c>
      <c r="DB288">
        <f>ROUND((ROUND(AT288*CZ288,2)*0.4),6)</f>
        <v>5.3319999999999999</v>
      </c>
      <c r="DC288">
        <f>ROUND((ROUND(AT288*AG288,2)*0.4),6)</f>
        <v>0</v>
      </c>
    </row>
    <row r="289" spans="1:107">
      <c r="A289">
        <f ca="1">ROW(Source!A85)</f>
        <v>85</v>
      </c>
      <c r="B289">
        <v>991676013</v>
      </c>
      <c r="C289">
        <v>991683650</v>
      </c>
      <c r="D289">
        <v>338037086</v>
      </c>
      <c r="E289">
        <v>1</v>
      </c>
      <c r="F289">
        <v>1</v>
      </c>
      <c r="G289">
        <v>1</v>
      </c>
      <c r="H289">
        <v>2</v>
      </c>
      <c r="I289" t="s">
        <v>619</v>
      </c>
      <c r="J289" t="s">
        <v>620</v>
      </c>
      <c r="K289" t="s">
        <v>621</v>
      </c>
      <c r="L289">
        <v>1368</v>
      </c>
      <c r="N289">
        <v>91022270</v>
      </c>
      <c r="O289" t="s">
        <v>505</v>
      </c>
      <c r="P289" t="s">
        <v>505</v>
      </c>
      <c r="Q289">
        <v>1</v>
      </c>
      <c r="W289">
        <v>0</v>
      </c>
      <c r="X289">
        <v>1474986261</v>
      </c>
      <c r="Y289">
        <v>0.14000000000000001</v>
      </c>
      <c r="AA289">
        <v>0</v>
      </c>
      <c r="AB289">
        <v>60.26</v>
      </c>
      <c r="AC289">
        <v>0</v>
      </c>
      <c r="AD289">
        <v>0</v>
      </c>
      <c r="AE289">
        <v>0</v>
      </c>
      <c r="AF289">
        <v>8.1</v>
      </c>
      <c r="AG289">
        <v>0</v>
      </c>
      <c r="AH289">
        <v>0</v>
      </c>
      <c r="AI289">
        <v>1</v>
      </c>
      <c r="AJ289">
        <v>7.44</v>
      </c>
      <c r="AK289">
        <v>33.6</v>
      </c>
      <c r="AL289">
        <v>1</v>
      </c>
      <c r="AN289">
        <v>0</v>
      </c>
      <c r="AO289">
        <v>1</v>
      </c>
      <c r="AP289">
        <v>1</v>
      </c>
      <c r="AQ289">
        <v>0</v>
      </c>
      <c r="AR289">
        <v>0</v>
      </c>
      <c r="AT289">
        <v>0.35</v>
      </c>
      <c r="AU289" t="s">
        <v>213</v>
      </c>
      <c r="AV289">
        <v>0</v>
      </c>
      <c r="AW289">
        <v>2</v>
      </c>
      <c r="AX289">
        <v>991683652</v>
      </c>
      <c r="AY289">
        <v>1</v>
      </c>
      <c r="AZ289">
        <v>0</v>
      </c>
      <c r="BA289">
        <v>294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 ca="1">Y289*Source!I85</f>
        <v>0.28000000000000003</v>
      </c>
      <c r="CY289">
        <f>AB289</f>
        <v>60.26</v>
      </c>
      <c r="CZ289">
        <f>AF289</f>
        <v>8.1</v>
      </c>
      <c r="DA289">
        <f>AJ289</f>
        <v>7.44</v>
      </c>
      <c r="DB289">
        <f>ROUND((ROUND(AT289*CZ289,2)*0.4),6)</f>
        <v>1.1359999999999999</v>
      </c>
      <c r="DC289">
        <f>ROUND((ROUND(AT289*AG289,2)*0.4),6)</f>
        <v>0</v>
      </c>
    </row>
    <row r="290" spans="1:107">
      <c r="A290">
        <f ca="1">ROW(Source!A85)</f>
        <v>85</v>
      </c>
      <c r="B290">
        <v>991676013</v>
      </c>
      <c r="C290">
        <v>991683650</v>
      </c>
      <c r="D290">
        <v>338039342</v>
      </c>
      <c r="E290">
        <v>1</v>
      </c>
      <c r="F290">
        <v>1</v>
      </c>
      <c r="G290">
        <v>1</v>
      </c>
      <c r="H290">
        <v>2</v>
      </c>
      <c r="I290" t="s">
        <v>524</v>
      </c>
      <c r="J290" t="s">
        <v>525</v>
      </c>
      <c r="K290" t="s">
        <v>526</v>
      </c>
      <c r="L290">
        <v>1368</v>
      </c>
      <c r="N290">
        <v>91022270</v>
      </c>
      <c r="O290" t="s">
        <v>505</v>
      </c>
      <c r="P290" t="s">
        <v>505</v>
      </c>
      <c r="Q290">
        <v>1</v>
      </c>
      <c r="W290">
        <v>0</v>
      </c>
      <c r="X290">
        <v>1230759911</v>
      </c>
      <c r="Y290">
        <v>8.0000000000000002E-3</v>
      </c>
      <c r="AA290">
        <v>0</v>
      </c>
      <c r="AB290">
        <v>932.72</v>
      </c>
      <c r="AC290">
        <v>389.76</v>
      </c>
      <c r="AD290">
        <v>0</v>
      </c>
      <c r="AE290">
        <v>0</v>
      </c>
      <c r="AF290">
        <v>87.17</v>
      </c>
      <c r="AG290">
        <v>11.6</v>
      </c>
      <c r="AH290">
        <v>0</v>
      </c>
      <c r="AI290">
        <v>1</v>
      </c>
      <c r="AJ290">
        <v>10.7</v>
      </c>
      <c r="AK290">
        <v>33.6</v>
      </c>
      <c r="AL290">
        <v>1</v>
      </c>
      <c r="AN290">
        <v>0</v>
      </c>
      <c r="AO290">
        <v>1</v>
      </c>
      <c r="AP290">
        <v>1</v>
      </c>
      <c r="AQ290">
        <v>0</v>
      </c>
      <c r="AR290">
        <v>0</v>
      </c>
      <c r="AT290">
        <v>0.02</v>
      </c>
      <c r="AU290" t="s">
        <v>213</v>
      </c>
      <c r="AV290">
        <v>0</v>
      </c>
      <c r="AW290">
        <v>2</v>
      </c>
      <c r="AX290">
        <v>991683653</v>
      </c>
      <c r="AY290">
        <v>1</v>
      </c>
      <c r="AZ290">
        <v>0</v>
      </c>
      <c r="BA290">
        <v>295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 ca="1">Y290*Source!I85</f>
        <v>1.6E-2</v>
      </c>
      <c r="CY290">
        <f>AB290</f>
        <v>932.72</v>
      </c>
      <c r="CZ290">
        <f>AF290</f>
        <v>87.17</v>
      </c>
      <c r="DA290">
        <f>AJ290</f>
        <v>10.7</v>
      </c>
      <c r="DB290">
        <f>ROUND((ROUND(AT290*CZ290,2)*0.4),6)</f>
        <v>0.69599999999999995</v>
      </c>
      <c r="DC290">
        <f>ROUND((ROUND(AT290*AG290,2)*0.4),6)</f>
        <v>9.1999999999999998E-2</v>
      </c>
    </row>
    <row r="291" spans="1:107">
      <c r="A291">
        <f ca="1">ROW(Source!A85)</f>
        <v>85</v>
      </c>
      <c r="B291">
        <v>991676013</v>
      </c>
      <c r="C291">
        <v>991683650</v>
      </c>
      <c r="D291">
        <v>337978401</v>
      </c>
      <c r="E291">
        <v>1</v>
      </c>
      <c r="F291">
        <v>1</v>
      </c>
      <c r="G291">
        <v>1</v>
      </c>
      <c r="H291">
        <v>3</v>
      </c>
      <c r="I291" t="s">
        <v>622</v>
      </c>
      <c r="J291" t="s">
        <v>623</v>
      </c>
      <c r="K291" t="s">
        <v>624</v>
      </c>
      <c r="L291">
        <v>1348</v>
      </c>
      <c r="N291">
        <v>39568864</v>
      </c>
      <c r="O291" t="s">
        <v>530</v>
      </c>
      <c r="P291" t="s">
        <v>530</v>
      </c>
      <c r="Q291">
        <v>1000</v>
      </c>
      <c r="W291">
        <v>0</v>
      </c>
      <c r="X291">
        <v>-2063358494</v>
      </c>
      <c r="Y291">
        <v>0</v>
      </c>
      <c r="AA291">
        <v>93568.86</v>
      </c>
      <c r="AB291">
        <v>0</v>
      </c>
      <c r="AC291">
        <v>0</v>
      </c>
      <c r="AD291">
        <v>0</v>
      </c>
      <c r="AE291">
        <v>10362</v>
      </c>
      <c r="AF291">
        <v>0</v>
      </c>
      <c r="AG291">
        <v>0</v>
      </c>
      <c r="AH291">
        <v>0</v>
      </c>
      <c r="AI291">
        <v>9.0299999999999994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1</v>
      </c>
      <c r="AQ291">
        <v>0</v>
      </c>
      <c r="AR291">
        <v>0</v>
      </c>
      <c r="AT291">
        <v>1.3999999999999999E-4</v>
      </c>
      <c r="AU291" t="s">
        <v>212</v>
      </c>
      <c r="AV291">
        <v>0</v>
      </c>
      <c r="AW291">
        <v>2</v>
      </c>
      <c r="AX291">
        <v>991683654</v>
      </c>
      <c r="AY291">
        <v>1</v>
      </c>
      <c r="AZ291">
        <v>0</v>
      </c>
      <c r="BA291">
        <v>296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 ca="1">Y291*Source!I85</f>
        <v>0</v>
      </c>
      <c r="CY291">
        <f>AA291</f>
        <v>93568.86</v>
      </c>
      <c r="CZ291">
        <f>AE291</f>
        <v>10362</v>
      </c>
      <c r="DA291">
        <f>AI291</f>
        <v>9.0299999999999994</v>
      </c>
      <c r="DB291">
        <f>ROUND((ROUND(AT291*CZ291,2)*0),6)</f>
        <v>0</v>
      </c>
      <c r="DC291">
        <f>ROUND((ROUND(AT291*AG291,2)*0),6)</f>
        <v>0</v>
      </c>
    </row>
    <row r="292" spans="1:107">
      <c r="A292">
        <f ca="1">ROW(Source!A85)</f>
        <v>85</v>
      </c>
      <c r="B292">
        <v>991676013</v>
      </c>
      <c r="C292">
        <v>991683650</v>
      </c>
      <c r="D292">
        <v>337978655</v>
      </c>
      <c r="E292">
        <v>1</v>
      </c>
      <c r="F292">
        <v>1</v>
      </c>
      <c r="G292">
        <v>1</v>
      </c>
      <c r="H292">
        <v>3</v>
      </c>
      <c r="I292" t="s">
        <v>642</v>
      </c>
      <c r="J292" t="s">
        <v>643</v>
      </c>
      <c r="K292" t="s">
        <v>644</v>
      </c>
      <c r="L292">
        <v>1348</v>
      </c>
      <c r="N292">
        <v>39568864</v>
      </c>
      <c r="O292" t="s">
        <v>530</v>
      </c>
      <c r="P292" t="s">
        <v>530</v>
      </c>
      <c r="Q292">
        <v>1000</v>
      </c>
      <c r="W292">
        <v>0</v>
      </c>
      <c r="X292">
        <v>-1701539228</v>
      </c>
      <c r="Y292">
        <v>0</v>
      </c>
      <c r="AA292">
        <v>74298.3</v>
      </c>
      <c r="AB292">
        <v>0</v>
      </c>
      <c r="AC292">
        <v>0</v>
      </c>
      <c r="AD292">
        <v>0</v>
      </c>
      <c r="AE292">
        <v>14830</v>
      </c>
      <c r="AF292">
        <v>0</v>
      </c>
      <c r="AG292">
        <v>0</v>
      </c>
      <c r="AH292">
        <v>0</v>
      </c>
      <c r="AI292">
        <v>5.01</v>
      </c>
      <c r="AJ292">
        <v>1</v>
      </c>
      <c r="AK292">
        <v>1</v>
      </c>
      <c r="AL292">
        <v>1</v>
      </c>
      <c r="AN292">
        <v>0</v>
      </c>
      <c r="AO292">
        <v>1</v>
      </c>
      <c r="AP292">
        <v>1</v>
      </c>
      <c r="AQ292">
        <v>0</v>
      </c>
      <c r="AR292">
        <v>0</v>
      </c>
      <c r="AT292">
        <v>1.1000000000000001E-3</v>
      </c>
      <c r="AU292" t="s">
        <v>212</v>
      </c>
      <c r="AV292">
        <v>0</v>
      </c>
      <c r="AW292">
        <v>2</v>
      </c>
      <c r="AX292">
        <v>991683655</v>
      </c>
      <c r="AY292">
        <v>1</v>
      </c>
      <c r="AZ292">
        <v>0</v>
      </c>
      <c r="BA292">
        <v>297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 ca="1">Y292*Source!I85</f>
        <v>0</v>
      </c>
      <c r="CY292">
        <f>AA292</f>
        <v>74298.3</v>
      </c>
      <c r="CZ292">
        <f>AE292</f>
        <v>14830</v>
      </c>
      <c r="DA292">
        <f>AI292</f>
        <v>5.01</v>
      </c>
      <c r="DB292">
        <f>ROUND((ROUND(AT292*CZ292,2)*0),6)</f>
        <v>0</v>
      </c>
      <c r="DC292">
        <f>ROUND((ROUND(AT292*AG292,2)*0),6)</f>
        <v>0</v>
      </c>
    </row>
    <row r="293" spans="1:107">
      <c r="A293">
        <f ca="1">ROW(Source!A85)</f>
        <v>85</v>
      </c>
      <c r="B293">
        <v>991676013</v>
      </c>
      <c r="C293">
        <v>991683650</v>
      </c>
      <c r="D293">
        <v>338025035</v>
      </c>
      <c r="E293">
        <v>1</v>
      </c>
      <c r="F293">
        <v>1</v>
      </c>
      <c r="G293">
        <v>1</v>
      </c>
      <c r="H293">
        <v>3</v>
      </c>
      <c r="I293" t="s">
        <v>200</v>
      </c>
      <c r="J293" t="s">
        <v>202</v>
      </c>
      <c r="K293" t="s">
        <v>201</v>
      </c>
      <c r="L293">
        <v>195242642</v>
      </c>
      <c r="N293">
        <v>1010</v>
      </c>
      <c r="O293" t="s">
        <v>145</v>
      </c>
      <c r="P293" t="s">
        <v>145</v>
      </c>
      <c r="Q293">
        <v>1</v>
      </c>
      <c r="W293">
        <v>0</v>
      </c>
      <c r="X293">
        <v>433429360</v>
      </c>
      <c r="Y293">
        <v>0</v>
      </c>
      <c r="AA293">
        <v>195.93</v>
      </c>
      <c r="AB293">
        <v>0</v>
      </c>
      <c r="AC293">
        <v>0</v>
      </c>
      <c r="AD293">
        <v>0</v>
      </c>
      <c r="AE293">
        <v>27.99</v>
      </c>
      <c r="AF293">
        <v>0</v>
      </c>
      <c r="AG293">
        <v>0</v>
      </c>
      <c r="AH293">
        <v>0</v>
      </c>
      <c r="AI293">
        <v>7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1</v>
      </c>
      <c r="AQ293">
        <v>0</v>
      </c>
      <c r="AR293">
        <v>0</v>
      </c>
      <c r="AT293">
        <v>2</v>
      </c>
      <c r="AU293" t="s">
        <v>212</v>
      </c>
      <c r="AV293">
        <v>0</v>
      </c>
      <c r="AW293">
        <v>2</v>
      </c>
      <c r="AX293">
        <v>991683657</v>
      </c>
      <c r="AY293">
        <v>1</v>
      </c>
      <c r="AZ293">
        <v>0</v>
      </c>
      <c r="BA293">
        <v>299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 ca="1">Y293*Source!I85</f>
        <v>0</v>
      </c>
      <c r="CY293">
        <f>AA293</f>
        <v>195.93</v>
      </c>
      <c r="CZ293">
        <f>AE293</f>
        <v>27.99</v>
      </c>
      <c r="DA293">
        <f>AI293</f>
        <v>7</v>
      </c>
      <c r="DB293">
        <f>ROUND((ROUND(AT293*CZ293,2)*0),6)</f>
        <v>0</v>
      </c>
      <c r="DC293">
        <f>ROUND((ROUND(AT293*AG293,2)*0),6)</f>
        <v>0</v>
      </c>
    </row>
    <row r="294" spans="1:107">
      <c r="A294">
        <f ca="1">ROW(Source!A85)</f>
        <v>85</v>
      </c>
      <c r="B294">
        <v>991676013</v>
      </c>
      <c r="C294">
        <v>991683650</v>
      </c>
      <c r="D294">
        <v>338036064</v>
      </c>
      <c r="E294">
        <v>1</v>
      </c>
      <c r="F294">
        <v>1</v>
      </c>
      <c r="G294">
        <v>1</v>
      </c>
      <c r="H294">
        <v>3</v>
      </c>
      <c r="I294" t="s">
        <v>645</v>
      </c>
      <c r="J294" t="s">
        <v>646</v>
      </c>
      <c r="K294" t="s">
        <v>647</v>
      </c>
      <c r="L294">
        <v>1356</v>
      </c>
      <c r="N294">
        <v>1010</v>
      </c>
      <c r="O294" t="s">
        <v>589</v>
      </c>
      <c r="P294" t="s">
        <v>589</v>
      </c>
      <c r="Q294">
        <v>1000</v>
      </c>
      <c r="W294">
        <v>0</v>
      </c>
      <c r="X294">
        <v>469352752</v>
      </c>
      <c r="Y294">
        <v>0</v>
      </c>
      <c r="AA294">
        <v>9763.5300000000007</v>
      </c>
      <c r="AB294">
        <v>0</v>
      </c>
      <c r="AC294">
        <v>0</v>
      </c>
      <c r="AD294">
        <v>0</v>
      </c>
      <c r="AE294">
        <v>3450.01</v>
      </c>
      <c r="AF294">
        <v>0</v>
      </c>
      <c r="AG294">
        <v>0</v>
      </c>
      <c r="AH294">
        <v>0</v>
      </c>
      <c r="AI294">
        <v>2.83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1</v>
      </c>
      <c r="AQ294">
        <v>0</v>
      </c>
      <c r="AR294">
        <v>0</v>
      </c>
      <c r="AT294">
        <v>2E-3</v>
      </c>
      <c r="AU294" t="s">
        <v>212</v>
      </c>
      <c r="AV294">
        <v>0</v>
      </c>
      <c r="AW294">
        <v>2</v>
      </c>
      <c r="AX294">
        <v>991683658</v>
      </c>
      <c r="AY294">
        <v>1</v>
      </c>
      <c r="AZ294">
        <v>0</v>
      </c>
      <c r="BA294">
        <v>300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 ca="1">Y294*Source!I85</f>
        <v>0</v>
      </c>
      <c r="CY294">
        <f>AA294</f>
        <v>9763.5300000000007</v>
      </c>
      <c r="CZ294">
        <f>AE294</f>
        <v>3450.01</v>
      </c>
      <c r="DA294">
        <f>AI294</f>
        <v>2.83</v>
      </c>
      <c r="DB294">
        <f>ROUND((ROUND(AT294*CZ294,2)*0),6)</f>
        <v>0</v>
      </c>
      <c r="DC294">
        <f>ROUND((ROUND(AT294*AG294,2)*0),6)</f>
        <v>0</v>
      </c>
    </row>
    <row r="295" spans="1:107">
      <c r="A295">
        <f ca="1">ROW(Source!A86)</f>
        <v>86</v>
      </c>
      <c r="B295">
        <v>991675999</v>
      </c>
      <c r="C295">
        <v>991689550</v>
      </c>
      <c r="D295">
        <v>37775402</v>
      </c>
      <c r="E295">
        <v>1</v>
      </c>
      <c r="F295">
        <v>1</v>
      </c>
      <c r="G295">
        <v>1</v>
      </c>
      <c r="H295">
        <v>1</v>
      </c>
      <c r="I295" t="s">
        <v>581</v>
      </c>
      <c r="K295" t="s">
        <v>582</v>
      </c>
      <c r="L295">
        <v>1369</v>
      </c>
      <c r="N295">
        <v>1013</v>
      </c>
      <c r="O295" t="s">
        <v>499</v>
      </c>
      <c r="P295" t="s">
        <v>499</v>
      </c>
      <c r="Q295">
        <v>1</v>
      </c>
      <c r="W295">
        <v>0</v>
      </c>
      <c r="X295">
        <v>855544366</v>
      </c>
      <c r="Y295">
        <v>1.6904999999999999</v>
      </c>
      <c r="AA295">
        <v>0</v>
      </c>
      <c r="AB295">
        <v>0</v>
      </c>
      <c r="AC295">
        <v>0</v>
      </c>
      <c r="AD295">
        <v>9.07</v>
      </c>
      <c r="AE295">
        <v>0</v>
      </c>
      <c r="AF295">
        <v>0</v>
      </c>
      <c r="AG295">
        <v>0</v>
      </c>
      <c r="AH295">
        <v>9.07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1</v>
      </c>
      <c r="AQ295">
        <v>0</v>
      </c>
      <c r="AR295">
        <v>0</v>
      </c>
      <c r="AT295">
        <v>1.47</v>
      </c>
      <c r="AU295" t="s">
        <v>98</v>
      </c>
      <c r="AV295">
        <v>1</v>
      </c>
      <c r="AW295">
        <v>2</v>
      </c>
      <c r="AX295">
        <v>991689551</v>
      </c>
      <c r="AY295">
        <v>1</v>
      </c>
      <c r="AZ295">
        <v>0</v>
      </c>
      <c r="BA295">
        <v>301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 ca="1">Y295*Source!I86</f>
        <v>3.3809999999999998</v>
      </c>
      <c r="CY295">
        <f>AD295</f>
        <v>9.07</v>
      </c>
      <c r="CZ295">
        <f>AH295</f>
        <v>9.07</v>
      </c>
      <c r="DA295">
        <f>AL295</f>
        <v>1</v>
      </c>
      <c r="DB295">
        <f>ROUND((ROUND(AT295*CZ295,2)*1.15),6)</f>
        <v>15.329499999999999</v>
      </c>
      <c r="DC295">
        <f>ROUND((ROUND(AT295*AG295,2)*1.15),6)</f>
        <v>0</v>
      </c>
    </row>
    <row r="296" spans="1:107">
      <c r="A296">
        <f ca="1">ROW(Source!A86)</f>
        <v>86</v>
      </c>
      <c r="B296">
        <v>991675999</v>
      </c>
      <c r="C296">
        <v>991689550</v>
      </c>
      <c r="D296">
        <v>338037086</v>
      </c>
      <c r="E296">
        <v>1</v>
      </c>
      <c r="F296">
        <v>1</v>
      </c>
      <c r="G296">
        <v>1</v>
      </c>
      <c r="H296">
        <v>2</v>
      </c>
      <c r="I296" t="s">
        <v>619</v>
      </c>
      <c r="J296" t="s">
        <v>620</v>
      </c>
      <c r="K296" t="s">
        <v>621</v>
      </c>
      <c r="L296">
        <v>1368</v>
      </c>
      <c r="N296">
        <v>91022270</v>
      </c>
      <c r="O296" t="s">
        <v>505</v>
      </c>
      <c r="P296" t="s">
        <v>505</v>
      </c>
      <c r="Q296">
        <v>1</v>
      </c>
      <c r="W296">
        <v>0</v>
      </c>
      <c r="X296">
        <v>1474986261</v>
      </c>
      <c r="Y296">
        <v>0.4375</v>
      </c>
      <c r="AA296">
        <v>0</v>
      </c>
      <c r="AB296">
        <v>8.1</v>
      </c>
      <c r="AC296">
        <v>0</v>
      </c>
      <c r="AD296">
        <v>0</v>
      </c>
      <c r="AE296">
        <v>0</v>
      </c>
      <c r="AF296">
        <v>8.1</v>
      </c>
      <c r="AG296">
        <v>0</v>
      </c>
      <c r="AH296">
        <v>0</v>
      </c>
      <c r="AI296">
        <v>1</v>
      </c>
      <c r="AJ296">
        <v>1</v>
      </c>
      <c r="AK296">
        <v>1</v>
      </c>
      <c r="AL296">
        <v>1</v>
      </c>
      <c r="AN296">
        <v>0</v>
      </c>
      <c r="AO296">
        <v>1</v>
      </c>
      <c r="AP296">
        <v>1</v>
      </c>
      <c r="AQ296">
        <v>0</v>
      </c>
      <c r="AR296">
        <v>0</v>
      </c>
      <c r="AT296">
        <v>0.35</v>
      </c>
      <c r="AU296" t="s">
        <v>97</v>
      </c>
      <c r="AV296">
        <v>0</v>
      </c>
      <c r="AW296">
        <v>2</v>
      </c>
      <c r="AX296">
        <v>991689552</v>
      </c>
      <c r="AY296">
        <v>1</v>
      </c>
      <c r="AZ296">
        <v>0</v>
      </c>
      <c r="BA296">
        <v>302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 ca="1">Y296*Source!I86</f>
        <v>0.875</v>
      </c>
      <c r="CY296">
        <f>AB296</f>
        <v>8.1</v>
      </c>
      <c r="CZ296">
        <f>AF296</f>
        <v>8.1</v>
      </c>
      <c r="DA296">
        <f>AJ296</f>
        <v>1</v>
      </c>
      <c r="DB296">
        <f>ROUND((ROUND(AT296*CZ296,2)*1.25),6)</f>
        <v>3.55</v>
      </c>
      <c r="DC296">
        <f>ROUND((ROUND(AT296*AG296,2)*1.25),6)</f>
        <v>0</v>
      </c>
    </row>
    <row r="297" spans="1:107">
      <c r="A297">
        <f ca="1">ROW(Source!A86)</f>
        <v>86</v>
      </c>
      <c r="B297">
        <v>991675999</v>
      </c>
      <c r="C297">
        <v>991689550</v>
      </c>
      <c r="D297">
        <v>338039342</v>
      </c>
      <c r="E297">
        <v>1</v>
      </c>
      <c r="F297">
        <v>1</v>
      </c>
      <c r="G297">
        <v>1</v>
      </c>
      <c r="H297">
        <v>2</v>
      </c>
      <c r="I297" t="s">
        <v>524</v>
      </c>
      <c r="J297" t="s">
        <v>525</v>
      </c>
      <c r="K297" t="s">
        <v>526</v>
      </c>
      <c r="L297">
        <v>1368</v>
      </c>
      <c r="N297">
        <v>91022270</v>
      </c>
      <c r="O297" t="s">
        <v>505</v>
      </c>
      <c r="P297" t="s">
        <v>505</v>
      </c>
      <c r="Q297">
        <v>1</v>
      </c>
      <c r="W297">
        <v>0</v>
      </c>
      <c r="X297">
        <v>1230759911</v>
      </c>
      <c r="Y297">
        <v>2.5000000000000001E-2</v>
      </c>
      <c r="AA297">
        <v>0</v>
      </c>
      <c r="AB297">
        <v>87.17</v>
      </c>
      <c r="AC297">
        <v>11.6</v>
      </c>
      <c r="AD297">
        <v>0</v>
      </c>
      <c r="AE297">
        <v>0</v>
      </c>
      <c r="AF297">
        <v>87.17</v>
      </c>
      <c r="AG297">
        <v>11.6</v>
      </c>
      <c r="AH297">
        <v>0</v>
      </c>
      <c r="AI297">
        <v>1</v>
      </c>
      <c r="AJ297">
        <v>1</v>
      </c>
      <c r="AK297">
        <v>1</v>
      </c>
      <c r="AL297">
        <v>1</v>
      </c>
      <c r="AN297">
        <v>0</v>
      </c>
      <c r="AO297">
        <v>1</v>
      </c>
      <c r="AP297">
        <v>1</v>
      </c>
      <c r="AQ297">
        <v>0</v>
      </c>
      <c r="AR297">
        <v>0</v>
      </c>
      <c r="AT297">
        <v>0.02</v>
      </c>
      <c r="AU297" t="s">
        <v>97</v>
      </c>
      <c r="AV297">
        <v>0</v>
      </c>
      <c r="AW297">
        <v>2</v>
      </c>
      <c r="AX297">
        <v>991689553</v>
      </c>
      <c r="AY297">
        <v>1</v>
      </c>
      <c r="AZ297">
        <v>0</v>
      </c>
      <c r="BA297">
        <v>303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 ca="1">Y297*Source!I86</f>
        <v>0.05</v>
      </c>
      <c r="CY297">
        <f>AB297</f>
        <v>87.17</v>
      </c>
      <c r="CZ297">
        <f>AF297</f>
        <v>87.17</v>
      </c>
      <c r="DA297">
        <f>AJ297</f>
        <v>1</v>
      </c>
      <c r="DB297">
        <f>ROUND((ROUND(AT297*CZ297,2)*1.25),6)</f>
        <v>2.1749999999999998</v>
      </c>
      <c r="DC297">
        <f>ROUND((ROUND(AT297*AG297,2)*1.25),6)</f>
        <v>0.28749999999999998</v>
      </c>
    </row>
    <row r="298" spans="1:107">
      <c r="A298">
        <f ca="1">ROW(Source!A86)</f>
        <v>86</v>
      </c>
      <c r="B298">
        <v>991675999</v>
      </c>
      <c r="C298">
        <v>991689550</v>
      </c>
      <c r="D298">
        <v>337978401</v>
      </c>
      <c r="E298">
        <v>1</v>
      </c>
      <c r="F298">
        <v>1</v>
      </c>
      <c r="G298">
        <v>1</v>
      </c>
      <c r="H298">
        <v>3</v>
      </c>
      <c r="I298" t="s">
        <v>622</v>
      </c>
      <c r="J298" t="s">
        <v>623</v>
      </c>
      <c r="K298" t="s">
        <v>624</v>
      </c>
      <c r="L298">
        <v>1348</v>
      </c>
      <c r="N298">
        <v>39568864</v>
      </c>
      <c r="O298" t="s">
        <v>530</v>
      </c>
      <c r="P298" t="s">
        <v>530</v>
      </c>
      <c r="Q298">
        <v>1000</v>
      </c>
      <c r="W298">
        <v>0</v>
      </c>
      <c r="X298">
        <v>-2063358494</v>
      </c>
      <c r="Y298">
        <v>1.3999999999999999E-4</v>
      </c>
      <c r="AA298">
        <v>10362</v>
      </c>
      <c r="AB298">
        <v>0</v>
      </c>
      <c r="AC298">
        <v>0</v>
      </c>
      <c r="AD298">
        <v>0</v>
      </c>
      <c r="AE298">
        <v>10362</v>
      </c>
      <c r="AF298">
        <v>0</v>
      </c>
      <c r="AG298">
        <v>0</v>
      </c>
      <c r="AH298">
        <v>0</v>
      </c>
      <c r="AI298">
        <v>1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0</v>
      </c>
      <c r="AQ298">
        <v>0</v>
      </c>
      <c r="AR298">
        <v>0</v>
      </c>
      <c r="AT298">
        <v>1.3999999999999999E-4</v>
      </c>
      <c r="AV298">
        <v>0</v>
      </c>
      <c r="AW298">
        <v>2</v>
      </c>
      <c r="AX298">
        <v>991689554</v>
      </c>
      <c r="AY298">
        <v>1</v>
      </c>
      <c r="AZ298">
        <v>0</v>
      </c>
      <c r="BA298">
        <v>304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 ca="1">Y298*Source!I86</f>
        <v>2.7999999999999998E-4</v>
      </c>
      <c r="CY298">
        <f>AA298</f>
        <v>10362</v>
      </c>
      <c r="CZ298">
        <f>AE298</f>
        <v>10362</v>
      </c>
      <c r="DA298">
        <f>AI298</f>
        <v>1</v>
      </c>
      <c r="DB298">
        <f>ROUND(ROUND(AT298*CZ298,2),6)</f>
        <v>1.45</v>
      </c>
      <c r="DC298">
        <f>ROUND(ROUND(AT298*AG298,2),6)</f>
        <v>0</v>
      </c>
    </row>
    <row r="299" spans="1:107">
      <c r="A299">
        <f ca="1">ROW(Source!A86)</f>
        <v>86</v>
      </c>
      <c r="B299">
        <v>991675999</v>
      </c>
      <c r="C299">
        <v>991689550</v>
      </c>
      <c r="D299">
        <v>337978655</v>
      </c>
      <c r="E299">
        <v>1</v>
      </c>
      <c r="F299">
        <v>1</v>
      </c>
      <c r="G299">
        <v>1</v>
      </c>
      <c r="H299">
        <v>3</v>
      </c>
      <c r="I299" t="s">
        <v>642</v>
      </c>
      <c r="J299" t="s">
        <v>643</v>
      </c>
      <c r="K299" t="s">
        <v>644</v>
      </c>
      <c r="L299">
        <v>1348</v>
      </c>
      <c r="N299">
        <v>39568864</v>
      </c>
      <c r="O299" t="s">
        <v>530</v>
      </c>
      <c r="P299" t="s">
        <v>530</v>
      </c>
      <c r="Q299">
        <v>1000</v>
      </c>
      <c r="W299">
        <v>0</v>
      </c>
      <c r="X299">
        <v>-1701539228</v>
      </c>
      <c r="Y299">
        <v>1.1000000000000001E-3</v>
      </c>
      <c r="AA299">
        <v>14830</v>
      </c>
      <c r="AB299">
        <v>0</v>
      </c>
      <c r="AC299">
        <v>0</v>
      </c>
      <c r="AD299">
        <v>0</v>
      </c>
      <c r="AE299">
        <v>14830</v>
      </c>
      <c r="AF299">
        <v>0</v>
      </c>
      <c r="AG299">
        <v>0</v>
      </c>
      <c r="AH299">
        <v>0</v>
      </c>
      <c r="AI299">
        <v>1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0</v>
      </c>
      <c r="AQ299">
        <v>0</v>
      </c>
      <c r="AR299">
        <v>0</v>
      </c>
      <c r="AT299">
        <v>1.1000000000000001E-3</v>
      </c>
      <c r="AV299">
        <v>0</v>
      </c>
      <c r="AW299">
        <v>2</v>
      </c>
      <c r="AX299">
        <v>991689555</v>
      </c>
      <c r="AY299">
        <v>1</v>
      </c>
      <c r="AZ299">
        <v>0</v>
      </c>
      <c r="BA299">
        <v>305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 ca="1">Y299*Source!I86</f>
        <v>2.2000000000000001E-3</v>
      </c>
      <c r="CY299">
        <f>AA299</f>
        <v>14830</v>
      </c>
      <c r="CZ299">
        <f>AE299</f>
        <v>14830</v>
      </c>
      <c r="DA299">
        <f>AI299</f>
        <v>1</v>
      </c>
      <c r="DB299">
        <f>ROUND(ROUND(AT299*CZ299,2),6)</f>
        <v>16.309999999999999</v>
      </c>
      <c r="DC299">
        <f>ROUND(ROUND(AT299*AG299,2),6)</f>
        <v>0</v>
      </c>
    </row>
    <row r="300" spans="1:107">
      <c r="A300">
        <f ca="1">ROW(Source!A86)</f>
        <v>86</v>
      </c>
      <c r="B300">
        <v>991675999</v>
      </c>
      <c r="C300">
        <v>991689550</v>
      </c>
      <c r="D300">
        <v>338025035</v>
      </c>
      <c r="E300">
        <v>1</v>
      </c>
      <c r="F300">
        <v>1</v>
      </c>
      <c r="G300">
        <v>1</v>
      </c>
      <c r="H300">
        <v>3</v>
      </c>
      <c r="I300" t="s">
        <v>200</v>
      </c>
      <c r="J300" t="s">
        <v>202</v>
      </c>
      <c r="K300" t="s">
        <v>201</v>
      </c>
      <c r="L300">
        <v>195242642</v>
      </c>
      <c r="N300">
        <v>1010</v>
      </c>
      <c r="O300" t="s">
        <v>145</v>
      </c>
      <c r="P300" t="s">
        <v>145</v>
      </c>
      <c r="Q300">
        <v>1</v>
      </c>
      <c r="W300">
        <v>0</v>
      </c>
      <c r="X300">
        <v>433429360</v>
      </c>
      <c r="Y300">
        <v>2</v>
      </c>
      <c r="AA300">
        <v>27.99</v>
      </c>
      <c r="AB300">
        <v>0</v>
      </c>
      <c r="AC300">
        <v>0</v>
      </c>
      <c r="AD300">
        <v>0</v>
      </c>
      <c r="AE300">
        <v>27.99</v>
      </c>
      <c r="AF300">
        <v>0</v>
      </c>
      <c r="AG300">
        <v>0</v>
      </c>
      <c r="AH300">
        <v>0</v>
      </c>
      <c r="AI300">
        <v>1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T300">
        <v>2</v>
      </c>
      <c r="AV300">
        <v>0</v>
      </c>
      <c r="AW300">
        <v>2</v>
      </c>
      <c r="AX300">
        <v>991689557</v>
      </c>
      <c r="AY300">
        <v>1</v>
      </c>
      <c r="AZ300">
        <v>0</v>
      </c>
      <c r="BA300">
        <v>307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 ca="1">Y300*Source!I86</f>
        <v>4</v>
      </c>
      <c r="CY300">
        <f>AA300</f>
        <v>27.99</v>
      </c>
      <c r="CZ300">
        <f>AE300</f>
        <v>27.99</v>
      </c>
      <c r="DA300">
        <f>AI300</f>
        <v>1</v>
      </c>
      <c r="DB300">
        <f>ROUND(ROUND(AT300*CZ300,2),6)</f>
        <v>55.98</v>
      </c>
      <c r="DC300">
        <f>ROUND(ROUND(AT300*AG300,2),6)</f>
        <v>0</v>
      </c>
    </row>
    <row r="301" spans="1:107">
      <c r="A301">
        <f ca="1">ROW(Source!A86)</f>
        <v>86</v>
      </c>
      <c r="B301">
        <v>991675999</v>
      </c>
      <c r="C301">
        <v>991689550</v>
      </c>
      <c r="D301">
        <v>338036064</v>
      </c>
      <c r="E301">
        <v>1</v>
      </c>
      <c r="F301">
        <v>1</v>
      </c>
      <c r="G301">
        <v>1</v>
      </c>
      <c r="H301">
        <v>3</v>
      </c>
      <c r="I301" t="s">
        <v>645</v>
      </c>
      <c r="J301" t="s">
        <v>646</v>
      </c>
      <c r="K301" t="s">
        <v>647</v>
      </c>
      <c r="L301">
        <v>1356</v>
      </c>
      <c r="N301">
        <v>1010</v>
      </c>
      <c r="O301" t="s">
        <v>589</v>
      </c>
      <c r="P301" t="s">
        <v>589</v>
      </c>
      <c r="Q301">
        <v>1000</v>
      </c>
      <c r="W301">
        <v>0</v>
      </c>
      <c r="X301">
        <v>469352752</v>
      </c>
      <c r="Y301">
        <v>2E-3</v>
      </c>
      <c r="AA301">
        <v>3450.01</v>
      </c>
      <c r="AB301">
        <v>0</v>
      </c>
      <c r="AC301">
        <v>0</v>
      </c>
      <c r="AD301">
        <v>0</v>
      </c>
      <c r="AE301">
        <v>3450.01</v>
      </c>
      <c r="AF301">
        <v>0</v>
      </c>
      <c r="AG301">
        <v>0</v>
      </c>
      <c r="AH301">
        <v>0</v>
      </c>
      <c r="AI301">
        <v>1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T301">
        <v>2E-3</v>
      </c>
      <c r="AV301">
        <v>0</v>
      </c>
      <c r="AW301">
        <v>2</v>
      </c>
      <c r="AX301">
        <v>991689558</v>
      </c>
      <c r="AY301">
        <v>1</v>
      </c>
      <c r="AZ301">
        <v>0</v>
      </c>
      <c r="BA301">
        <v>308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 ca="1">Y301*Source!I86</f>
        <v>4.0000000000000001E-3</v>
      </c>
      <c r="CY301">
        <f>AA301</f>
        <v>3450.01</v>
      </c>
      <c r="CZ301">
        <f>AE301</f>
        <v>3450.01</v>
      </c>
      <c r="DA301">
        <f>AI301</f>
        <v>1</v>
      </c>
      <c r="DB301">
        <f>ROUND(ROUND(AT301*CZ301,2),6)</f>
        <v>6.9</v>
      </c>
      <c r="DC301">
        <f>ROUND(ROUND(AT301*AG301,2),6)</f>
        <v>0</v>
      </c>
    </row>
    <row r="302" spans="1:107">
      <c r="A302">
        <f ca="1">ROW(Source!A86)</f>
        <v>86</v>
      </c>
      <c r="B302">
        <v>991675999</v>
      </c>
      <c r="C302">
        <v>991689550</v>
      </c>
      <c r="D302">
        <v>0</v>
      </c>
      <c r="E302">
        <v>0</v>
      </c>
      <c r="F302">
        <v>1</v>
      </c>
      <c r="G302">
        <v>1</v>
      </c>
      <c r="H302">
        <v>3</v>
      </c>
      <c r="I302" t="s">
        <v>109</v>
      </c>
      <c r="J302" t="s">
        <v>233</v>
      </c>
      <c r="K302" t="s">
        <v>232</v>
      </c>
      <c r="L302">
        <v>195242642</v>
      </c>
      <c r="N302">
        <v>1010</v>
      </c>
      <c r="O302" t="s">
        <v>145</v>
      </c>
      <c r="P302" t="s">
        <v>145</v>
      </c>
      <c r="Q302">
        <v>1</v>
      </c>
      <c r="W302">
        <v>0</v>
      </c>
      <c r="X302">
        <v>683461616</v>
      </c>
      <c r="Y302">
        <v>1</v>
      </c>
      <c r="AA302">
        <v>11425.83</v>
      </c>
      <c r="AB302">
        <v>0</v>
      </c>
      <c r="AC302">
        <v>0</v>
      </c>
      <c r="AD302">
        <v>0</v>
      </c>
      <c r="AE302">
        <v>11425.83</v>
      </c>
      <c r="AF302">
        <v>0</v>
      </c>
      <c r="AG302">
        <v>0</v>
      </c>
      <c r="AH302">
        <v>0</v>
      </c>
      <c r="AI302">
        <v>1</v>
      </c>
      <c r="AJ302">
        <v>1</v>
      </c>
      <c r="AK302">
        <v>1</v>
      </c>
      <c r="AL302">
        <v>1</v>
      </c>
      <c r="AN302">
        <v>0</v>
      </c>
      <c r="AO302">
        <v>0</v>
      </c>
      <c r="AP302">
        <v>0</v>
      </c>
      <c r="AQ302">
        <v>0</v>
      </c>
      <c r="AR302">
        <v>0</v>
      </c>
      <c r="AT302">
        <v>1</v>
      </c>
      <c r="AV302">
        <v>0</v>
      </c>
      <c r="AW302">
        <v>1</v>
      </c>
      <c r="AX302">
        <v>-1</v>
      </c>
      <c r="AY302">
        <v>0</v>
      </c>
      <c r="AZ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 ca="1">Y302*Source!I86</f>
        <v>2</v>
      </c>
      <c r="CY302">
        <f>AA302</f>
        <v>11425.83</v>
      </c>
      <c r="CZ302">
        <f>AE302</f>
        <v>11425.83</v>
      </c>
      <c r="DA302">
        <f>AI302</f>
        <v>1</v>
      </c>
      <c r="DB302">
        <f>ROUND(ROUND(AT302*CZ302,2),6)</f>
        <v>11425.83</v>
      </c>
      <c r="DC302">
        <f>ROUND(ROUND(AT302*AG302,2),6)</f>
        <v>0</v>
      </c>
    </row>
    <row r="303" spans="1:107">
      <c r="A303">
        <f ca="1">ROW(Source!A87)</f>
        <v>87</v>
      </c>
      <c r="B303">
        <v>991676013</v>
      </c>
      <c r="C303">
        <v>991689550</v>
      </c>
      <c r="D303">
        <v>37775402</v>
      </c>
      <c r="E303">
        <v>1</v>
      </c>
      <c r="F303">
        <v>1</v>
      </c>
      <c r="G303">
        <v>1</v>
      </c>
      <c r="H303">
        <v>1</v>
      </c>
      <c r="I303" t="s">
        <v>581</v>
      </c>
      <c r="K303" t="s">
        <v>582</v>
      </c>
      <c r="L303">
        <v>1369</v>
      </c>
      <c r="N303">
        <v>1013</v>
      </c>
      <c r="O303" t="s">
        <v>499</v>
      </c>
      <c r="P303" t="s">
        <v>499</v>
      </c>
      <c r="Q303">
        <v>1</v>
      </c>
      <c r="W303">
        <v>0</v>
      </c>
      <c r="X303">
        <v>855544366</v>
      </c>
      <c r="Y303">
        <v>1.6904999999999999</v>
      </c>
      <c r="AA303">
        <v>0</v>
      </c>
      <c r="AB303">
        <v>0</v>
      </c>
      <c r="AC303">
        <v>0</v>
      </c>
      <c r="AD303">
        <v>9.07</v>
      </c>
      <c r="AE303">
        <v>0</v>
      </c>
      <c r="AF303">
        <v>0</v>
      </c>
      <c r="AG303">
        <v>0</v>
      </c>
      <c r="AH303">
        <v>9.07</v>
      </c>
      <c r="AI303">
        <v>1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1</v>
      </c>
      <c r="AQ303">
        <v>0</v>
      </c>
      <c r="AR303">
        <v>0</v>
      </c>
      <c r="AT303">
        <v>1.47</v>
      </c>
      <c r="AU303" t="s">
        <v>98</v>
      </c>
      <c r="AV303">
        <v>1</v>
      </c>
      <c r="AW303">
        <v>2</v>
      </c>
      <c r="AX303">
        <v>991689551</v>
      </c>
      <c r="AY303">
        <v>1</v>
      </c>
      <c r="AZ303">
        <v>0</v>
      </c>
      <c r="BA303">
        <v>309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 ca="1">Y303*Source!I87</f>
        <v>3.3809999999999998</v>
      </c>
      <c r="CY303">
        <f>AD303</f>
        <v>9.07</v>
      </c>
      <c r="CZ303">
        <f>AH303</f>
        <v>9.07</v>
      </c>
      <c r="DA303">
        <f>AL303</f>
        <v>1</v>
      </c>
      <c r="DB303">
        <f>ROUND((ROUND(AT303*CZ303,2)*1.15),6)</f>
        <v>15.329499999999999</v>
      </c>
      <c r="DC303">
        <f>ROUND((ROUND(AT303*AG303,2)*1.15),6)</f>
        <v>0</v>
      </c>
    </row>
    <row r="304" spans="1:107">
      <c r="A304">
        <f ca="1">ROW(Source!A87)</f>
        <v>87</v>
      </c>
      <c r="B304">
        <v>991676013</v>
      </c>
      <c r="C304">
        <v>991689550</v>
      </c>
      <c r="D304">
        <v>338037086</v>
      </c>
      <c r="E304">
        <v>1</v>
      </c>
      <c r="F304">
        <v>1</v>
      </c>
      <c r="G304">
        <v>1</v>
      </c>
      <c r="H304">
        <v>2</v>
      </c>
      <c r="I304" t="s">
        <v>619</v>
      </c>
      <c r="J304" t="s">
        <v>620</v>
      </c>
      <c r="K304" t="s">
        <v>621</v>
      </c>
      <c r="L304">
        <v>1368</v>
      </c>
      <c r="N304">
        <v>91022270</v>
      </c>
      <c r="O304" t="s">
        <v>505</v>
      </c>
      <c r="P304" t="s">
        <v>505</v>
      </c>
      <c r="Q304">
        <v>1</v>
      </c>
      <c r="W304">
        <v>0</v>
      </c>
      <c r="X304">
        <v>1474986261</v>
      </c>
      <c r="Y304">
        <v>0.4375</v>
      </c>
      <c r="AA304">
        <v>0</v>
      </c>
      <c r="AB304">
        <v>60.26</v>
      </c>
      <c r="AC304">
        <v>0</v>
      </c>
      <c r="AD304">
        <v>0</v>
      </c>
      <c r="AE304">
        <v>0</v>
      </c>
      <c r="AF304">
        <v>8.1</v>
      </c>
      <c r="AG304">
        <v>0</v>
      </c>
      <c r="AH304">
        <v>0</v>
      </c>
      <c r="AI304">
        <v>1</v>
      </c>
      <c r="AJ304">
        <v>7.44</v>
      </c>
      <c r="AK304">
        <v>33.6</v>
      </c>
      <c r="AL304">
        <v>1</v>
      </c>
      <c r="AN304">
        <v>0</v>
      </c>
      <c r="AO304">
        <v>1</v>
      </c>
      <c r="AP304">
        <v>1</v>
      </c>
      <c r="AQ304">
        <v>0</v>
      </c>
      <c r="AR304">
        <v>0</v>
      </c>
      <c r="AT304">
        <v>0.35</v>
      </c>
      <c r="AU304" t="s">
        <v>97</v>
      </c>
      <c r="AV304">
        <v>0</v>
      </c>
      <c r="AW304">
        <v>2</v>
      </c>
      <c r="AX304">
        <v>991689552</v>
      </c>
      <c r="AY304">
        <v>1</v>
      </c>
      <c r="AZ304">
        <v>0</v>
      </c>
      <c r="BA304">
        <v>310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 ca="1">Y304*Source!I87</f>
        <v>0.875</v>
      </c>
      <c r="CY304">
        <f>AB304</f>
        <v>60.26</v>
      </c>
      <c r="CZ304">
        <f>AF304</f>
        <v>8.1</v>
      </c>
      <c r="DA304">
        <f>AJ304</f>
        <v>7.44</v>
      </c>
      <c r="DB304">
        <f>ROUND((ROUND(AT304*CZ304,2)*1.25),6)</f>
        <v>3.55</v>
      </c>
      <c r="DC304">
        <f>ROUND((ROUND(AT304*AG304,2)*1.25),6)</f>
        <v>0</v>
      </c>
    </row>
    <row r="305" spans="1:107">
      <c r="A305">
        <f ca="1">ROW(Source!A87)</f>
        <v>87</v>
      </c>
      <c r="B305">
        <v>991676013</v>
      </c>
      <c r="C305">
        <v>991689550</v>
      </c>
      <c r="D305">
        <v>338039342</v>
      </c>
      <c r="E305">
        <v>1</v>
      </c>
      <c r="F305">
        <v>1</v>
      </c>
      <c r="G305">
        <v>1</v>
      </c>
      <c r="H305">
        <v>2</v>
      </c>
      <c r="I305" t="s">
        <v>524</v>
      </c>
      <c r="J305" t="s">
        <v>525</v>
      </c>
      <c r="K305" t="s">
        <v>526</v>
      </c>
      <c r="L305">
        <v>1368</v>
      </c>
      <c r="N305">
        <v>91022270</v>
      </c>
      <c r="O305" t="s">
        <v>505</v>
      </c>
      <c r="P305" t="s">
        <v>505</v>
      </c>
      <c r="Q305">
        <v>1</v>
      </c>
      <c r="W305">
        <v>0</v>
      </c>
      <c r="X305">
        <v>1230759911</v>
      </c>
      <c r="Y305">
        <v>2.5000000000000001E-2</v>
      </c>
      <c r="AA305">
        <v>0</v>
      </c>
      <c r="AB305">
        <v>932.72</v>
      </c>
      <c r="AC305">
        <v>389.76</v>
      </c>
      <c r="AD305">
        <v>0</v>
      </c>
      <c r="AE305">
        <v>0</v>
      </c>
      <c r="AF305">
        <v>87.17</v>
      </c>
      <c r="AG305">
        <v>11.6</v>
      </c>
      <c r="AH305">
        <v>0</v>
      </c>
      <c r="AI305">
        <v>1</v>
      </c>
      <c r="AJ305">
        <v>10.7</v>
      </c>
      <c r="AK305">
        <v>33.6</v>
      </c>
      <c r="AL305">
        <v>1</v>
      </c>
      <c r="AN305">
        <v>0</v>
      </c>
      <c r="AO305">
        <v>1</v>
      </c>
      <c r="AP305">
        <v>1</v>
      </c>
      <c r="AQ305">
        <v>0</v>
      </c>
      <c r="AR305">
        <v>0</v>
      </c>
      <c r="AT305">
        <v>0.02</v>
      </c>
      <c r="AU305" t="s">
        <v>97</v>
      </c>
      <c r="AV305">
        <v>0</v>
      </c>
      <c r="AW305">
        <v>2</v>
      </c>
      <c r="AX305">
        <v>991689553</v>
      </c>
      <c r="AY305">
        <v>1</v>
      </c>
      <c r="AZ305">
        <v>0</v>
      </c>
      <c r="BA305">
        <v>311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 ca="1">Y305*Source!I87</f>
        <v>0.05</v>
      </c>
      <c r="CY305">
        <f>AB305</f>
        <v>932.72</v>
      </c>
      <c r="CZ305">
        <f>AF305</f>
        <v>87.17</v>
      </c>
      <c r="DA305">
        <f>AJ305</f>
        <v>10.7</v>
      </c>
      <c r="DB305">
        <f>ROUND((ROUND(AT305*CZ305,2)*1.25),6)</f>
        <v>2.1749999999999998</v>
      </c>
      <c r="DC305">
        <f>ROUND((ROUND(AT305*AG305,2)*1.25),6)</f>
        <v>0.28749999999999998</v>
      </c>
    </row>
    <row r="306" spans="1:107">
      <c r="A306">
        <f ca="1">ROW(Source!A87)</f>
        <v>87</v>
      </c>
      <c r="B306">
        <v>991676013</v>
      </c>
      <c r="C306">
        <v>991689550</v>
      </c>
      <c r="D306">
        <v>337978401</v>
      </c>
      <c r="E306">
        <v>1</v>
      </c>
      <c r="F306">
        <v>1</v>
      </c>
      <c r="G306">
        <v>1</v>
      </c>
      <c r="H306">
        <v>3</v>
      </c>
      <c r="I306" t="s">
        <v>622</v>
      </c>
      <c r="J306" t="s">
        <v>623</v>
      </c>
      <c r="K306" t="s">
        <v>624</v>
      </c>
      <c r="L306">
        <v>1348</v>
      </c>
      <c r="N306">
        <v>39568864</v>
      </c>
      <c r="O306" t="s">
        <v>530</v>
      </c>
      <c r="P306" t="s">
        <v>530</v>
      </c>
      <c r="Q306">
        <v>1000</v>
      </c>
      <c r="W306">
        <v>0</v>
      </c>
      <c r="X306">
        <v>-2063358494</v>
      </c>
      <c r="Y306">
        <v>1.3999999999999999E-4</v>
      </c>
      <c r="AA306">
        <v>93568.86</v>
      </c>
      <c r="AB306">
        <v>0</v>
      </c>
      <c r="AC306">
        <v>0</v>
      </c>
      <c r="AD306">
        <v>0</v>
      </c>
      <c r="AE306">
        <v>10362</v>
      </c>
      <c r="AF306">
        <v>0</v>
      </c>
      <c r="AG306">
        <v>0</v>
      </c>
      <c r="AH306">
        <v>0</v>
      </c>
      <c r="AI306">
        <v>9.0299999999999994</v>
      </c>
      <c r="AJ306">
        <v>1</v>
      </c>
      <c r="AK306">
        <v>1</v>
      </c>
      <c r="AL306">
        <v>1</v>
      </c>
      <c r="AN306">
        <v>0</v>
      </c>
      <c r="AO306">
        <v>1</v>
      </c>
      <c r="AP306">
        <v>0</v>
      </c>
      <c r="AQ306">
        <v>0</v>
      </c>
      <c r="AR306">
        <v>0</v>
      </c>
      <c r="AT306">
        <v>1.3999999999999999E-4</v>
      </c>
      <c r="AV306">
        <v>0</v>
      </c>
      <c r="AW306">
        <v>2</v>
      </c>
      <c r="AX306">
        <v>991689554</v>
      </c>
      <c r="AY306">
        <v>1</v>
      </c>
      <c r="AZ306">
        <v>0</v>
      </c>
      <c r="BA306">
        <v>312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 ca="1">Y306*Source!I87</f>
        <v>2.7999999999999998E-4</v>
      </c>
      <c r="CY306">
        <f>AA306</f>
        <v>93568.86</v>
      </c>
      <c r="CZ306">
        <f>AE306</f>
        <v>10362</v>
      </c>
      <c r="DA306">
        <f>AI306</f>
        <v>9.0299999999999994</v>
      </c>
      <c r="DB306">
        <f>ROUND(ROUND(AT306*CZ306,2),6)</f>
        <v>1.45</v>
      </c>
      <c r="DC306">
        <f>ROUND(ROUND(AT306*AG306,2),6)</f>
        <v>0</v>
      </c>
    </row>
    <row r="307" spans="1:107">
      <c r="A307">
        <f ca="1">ROW(Source!A87)</f>
        <v>87</v>
      </c>
      <c r="B307">
        <v>991676013</v>
      </c>
      <c r="C307">
        <v>991689550</v>
      </c>
      <c r="D307">
        <v>337978655</v>
      </c>
      <c r="E307">
        <v>1</v>
      </c>
      <c r="F307">
        <v>1</v>
      </c>
      <c r="G307">
        <v>1</v>
      </c>
      <c r="H307">
        <v>3</v>
      </c>
      <c r="I307" t="s">
        <v>642</v>
      </c>
      <c r="J307" t="s">
        <v>643</v>
      </c>
      <c r="K307" t="s">
        <v>644</v>
      </c>
      <c r="L307">
        <v>1348</v>
      </c>
      <c r="N307">
        <v>39568864</v>
      </c>
      <c r="O307" t="s">
        <v>530</v>
      </c>
      <c r="P307" t="s">
        <v>530</v>
      </c>
      <c r="Q307">
        <v>1000</v>
      </c>
      <c r="W307">
        <v>0</v>
      </c>
      <c r="X307">
        <v>-1701539228</v>
      </c>
      <c r="Y307">
        <v>1.1000000000000001E-3</v>
      </c>
      <c r="AA307">
        <v>74298.3</v>
      </c>
      <c r="AB307">
        <v>0</v>
      </c>
      <c r="AC307">
        <v>0</v>
      </c>
      <c r="AD307">
        <v>0</v>
      </c>
      <c r="AE307">
        <v>14830</v>
      </c>
      <c r="AF307">
        <v>0</v>
      </c>
      <c r="AG307">
        <v>0</v>
      </c>
      <c r="AH307">
        <v>0</v>
      </c>
      <c r="AI307">
        <v>5.01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0</v>
      </c>
      <c r="AQ307">
        <v>0</v>
      </c>
      <c r="AR307">
        <v>0</v>
      </c>
      <c r="AT307">
        <v>1.1000000000000001E-3</v>
      </c>
      <c r="AV307">
        <v>0</v>
      </c>
      <c r="AW307">
        <v>2</v>
      </c>
      <c r="AX307">
        <v>991689555</v>
      </c>
      <c r="AY307">
        <v>1</v>
      </c>
      <c r="AZ307">
        <v>0</v>
      </c>
      <c r="BA307">
        <v>313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 ca="1">Y307*Source!I87</f>
        <v>2.2000000000000001E-3</v>
      </c>
      <c r="CY307">
        <f>AA307</f>
        <v>74298.3</v>
      </c>
      <c r="CZ307">
        <f>AE307</f>
        <v>14830</v>
      </c>
      <c r="DA307">
        <f>AI307</f>
        <v>5.01</v>
      </c>
      <c r="DB307">
        <f>ROUND(ROUND(AT307*CZ307,2),6)</f>
        <v>16.309999999999999</v>
      </c>
      <c r="DC307">
        <f>ROUND(ROUND(AT307*AG307,2),6)</f>
        <v>0</v>
      </c>
    </row>
    <row r="308" spans="1:107">
      <c r="A308">
        <f ca="1">ROW(Source!A87)</f>
        <v>87</v>
      </c>
      <c r="B308">
        <v>991676013</v>
      </c>
      <c r="C308">
        <v>991689550</v>
      </c>
      <c r="D308">
        <v>338025035</v>
      </c>
      <c r="E308">
        <v>1</v>
      </c>
      <c r="F308">
        <v>1</v>
      </c>
      <c r="G308">
        <v>1</v>
      </c>
      <c r="H308">
        <v>3</v>
      </c>
      <c r="I308" t="s">
        <v>200</v>
      </c>
      <c r="J308" t="s">
        <v>202</v>
      </c>
      <c r="K308" t="s">
        <v>201</v>
      </c>
      <c r="L308">
        <v>195242642</v>
      </c>
      <c r="N308">
        <v>1010</v>
      </c>
      <c r="O308" t="s">
        <v>145</v>
      </c>
      <c r="P308" t="s">
        <v>145</v>
      </c>
      <c r="Q308">
        <v>1</v>
      </c>
      <c r="W308">
        <v>0</v>
      </c>
      <c r="X308">
        <v>433429360</v>
      </c>
      <c r="Y308">
        <v>2</v>
      </c>
      <c r="AA308">
        <v>195.93</v>
      </c>
      <c r="AB308">
        <v>0</v>
      </c>
      <c r="AC308">
        <v>0</v>
      </c>
      <c r="AD308">
        <v>0</v>
      </c>
      <c r="AE308">
        <v>27.99</v>
      </c>
      <c r="AF308">
        <v>0</v>
      </c>
      <c r="AG308">
        <v>0</v>
      </c>
      <c r="AH308">
        <v>0</v>
      </c>
      <c r="AI308">
        <v>7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T308">
        <v>2</v>
      </c>
      <c r="AV308">
        <v>0</v>
      </c>
      <c r="AW308">
        <v>2</v>
      </c>
      <c r="AX308">
        <v>991689557</v>
      </c>
      <c r="AY308">
        <v>1</v>
      </c>
      <c r="AZ308">
        <v>0</v>
      </c>
      <c r="BA308">
        <v>315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 ca="1">Y308*Source!I87</f>
        <v>4</v>
      </c>
      <c r="CY308">
        <f>AA308</f>
        <v>195.93</v>
      </c>
      <c r="CZ308">
        <f>AE308</f>
        <v>27.99</v>
      </c>
      <c r="DA308">
        <f>AI308</f>
        <v>7</v>
      </c>
      <c r="DB308">
        <f>ROUND(ROUND(AT308*CZ308,2),6)</f>
        <v>55.98</v>
      </c>
      <c r="DC308">
        <f>ROUND(ROUND(AT308*AG308,2),6)</f>
        <v>0</v>
      </c>
    </row>
    <row r="309" spans="1:107">
      <c r="A309">
        <f ca="1">ROW(Source!A87)</f>
        <v>87</v>
      </c>
      <c r="B309">
        <v>991676013</v>
      </c>
      <c r="C309">
        <v>991689550</v>
      </c>
      <c r="D309">
        <v>338036064</v>
      </c>
      <c r="E309">
        <v>1</v>
      </c>
      <c r="F309">
        <v>1</v>
      </c>
      <c r="G309">
        <v>1</v>
      </c>
      <c r="H309">
        <v>3</v>
      </c>
      <c r="I309" t="s">
        <v>645</v>
      </c>
      <c r="J309" t="s">
        <v>646</v>
      </c>
      <c r="K309" t="s">
        <v>647</v>
      </c>
      <c r="L309">
        <v>1356</v>
      </c>
      <c r="N309">
        <v>1010</v>
      </c>
      <c r="O309" t="s">
        <v>589</v>
      </c>
      <c r="P309" t="s">
        <v>589</v>
      </c>
      <c r="Q309">
        <v>1000</v>
      </c>
      <c r="W309">
        <v>0</v>
      </c>
      <c r="X309">
        <v>469352752</v>
      </c>
      <c r="Y309">
        <v>2E-3</v>
      </c>
      <c r="AA309">
        <v>9763.5300000000007</v>
      </c>
      <c r="AB309">
        <v>0</v>
      </c>
      <c r="AC309">
        <v>0</v>
      </c>
      <c r="AD309">
        <v>0</v>
      </c>
      <c r="AE309">
        <v>3450.01</v>
      </c>
      <c r="AF309">
        <v>0</v>
      </c>
      <c r="AG309">
        <v>0</v>
      </c>
      <c r="AH309">
        <v>0</v>
      </c>
      <c r="AI309">
        <v>2.83</v>
      </c>
      <c r="AJ309">
        <v>1</v>
      </c>
      <c r="AK309">
        <v>1</v>
      </c>
      <c r="AL309">
        <v>1</v>
      </c>
      <c r="AN309">
        <v>0</v>
      </c>
      <c r="AO309">
        <v>1</v>
      </c>
      <c r="AP309">
        <v>0</v>
      </c>
      <c r="AQ309">
        <v>0</v>
      </c>
      <c r="AR309">
        <v>0</v>
      </c>
      <c r="AT309">
        <v>2E-3</v>
      </c>
      <c r="AV309">
        <v>0</v>
      </c>
      <c r="AW309">
        <v>2</v>
      </c>
      <c r="AX309">
        <v>991689558</v>
      </c>
      <c r="AY309">
        <v>1</v>
      </c>
      <c r="AZ309">
        <v>0</v>
      </c>
      <c r="BA309">
        <v>316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 ca="1">Y309*Source!I87</f>
        <v>4.0000000000000001E-3</v>
      </c>
      <c r="CY309">
        <f>AA309</f>
        <v>9763.5300000000007</v>
      </c>
      <c r="CZ309">
        <f>AE309</f>
        <v>3450.01</v>
      </c>
      <c r="DA309">
        <f>AI309</f>
        <v>2.83</v>
      </c>
      <c r="DB309">
        <f>ROUND(ROUND(AT309*CZ309,2),6)</f>
        <v>6.9</v>
      </c>
      <c r="DC309">
        <f>ROUND(ROUND(AT309*AG309,2),6)</f>
        <v>0</v>
      </c>
    </row>
    <row r="310" spans="1:107">
      <c r="A310">
        <f ca="1">ROW(Source!A87)</f>
        <v>87</v>
      </c>
      <c r="B310">
        <v>991676013</v>
      </c>
      <c r="C310">
        <v>991689550</v>
      </c>
      <c r="D310">
        <v>0</v>
      </c>
      <c r="E310">
        <v>0</v>
      </c>
      <c r="F310">
        <v>1</v>
      </c>
      <c r="G310">
        <v>1</v>
      </c>
      <c r="H310">
        <v>3</v>
      </c>
      <c r="I310" t="s">
        <v>109</v>
      </c>
      <c r="J310" t="s">
        <v>233</v>
      </c>
      <c r="K310" t="s">
        <v>232</v>
      </c>
      <c r="L310">
        <v>195242642</v>
      </c>
      <c r="N310">
        <v>1010</v>
      </c>
      <c r="O310" t="s">
        <v>145</v>
      </c>
      <c r="P310" t="s">
        <v>145</v>
      </c>
      <c r="Q310">
        <v>1</v>
      </c>
      <c r="W310">
        <v>0</v>
      </c>
      <c r="X310">
        <v>683461616</v>
      </c>
      <c r="Y310">
        <v>1</v>
      </c>
      <c r="AA310">
        <v>11425.83</v>
      </c>
      <c r="AB310">
        <v>0</v>
      </c>
      <c r="AC310">
        <v>0</v>
      </c>
      <c r="AD310">
        <v>0</v>
      </c>
      <c r="AE310">
        <v>11425.83</v>
      </c>
      <c r="AF310">
        <v>0</v>
      </c>
      <c r="AG310">
        <v>0</v>
      </c>
      <c r="AH310">
        <v>0</v>
      </c>
      <c r="AI310">
        <v>1</v>
      </c>
      <c r="AJ310">
        <v>1</v>
      </c>
      <c r="AK310">
        <v>1</v>
      </c>
      <c r="AL310">
        <v>1</v>
      </c>
      <c r="AN310">
        <v>0</v>
      </c>
      <c r="AO310">
        <v>0</v>
      </c>
      <c r="AP310">
        <v>0</v>
      </c>
      <c r="AQ310">
        <v>0</v>
      </c>
      <c r="AR310">
        <v>0</v>
      </c>
      <c r="AT310">
        <v>1</v>
      </c>
      <c r="AV310">
        <v>0</v>
      </c>
      <c r="AW310">
        <v>1</v>
      </c>
      <c r="AX310">
        <v>-1</v>
      </c>
      <c r="AY310">
        <v>0</v>
      </c>
      <c r="AZ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 ca="1">Y310*Source!I87</f>
        <v>2</v>
      </c>
      <c r="CY310">
        <f>AA310</f>
        <v>11425.83</v>
      </c>
      <c r="CZ310">
        <f>AE310</f>
        <v>11425.83</v>
      </c>
      <c r="DA310">
        <f>AI310</f>
        <v>1</v>
      </c>
      <c r="DB310">
        <f>ROUND(ROUND(AT310*CZ310,2),6)</f>
        <v>11425.83</v>
      </c>
      <c r="DC310">
        <f>ROUND(ROUND(AT310*AG310,2),6)</f>
        <v>0</v>
      </c>
    </row>
    <row r="311" spans="1:107">
      <c r="A311">
        <f ca="1">ROW(Source!A90)</f>
        <v>90</v>
      </c>
      <c r="B311">
        <v>991675999</v>
      </c>
      <c r="C311">
        <v>991689910</v>
      </c>
      <c r="D311">
        <v>37780228</v>
      </c>
      <c r="E311">
        <v>1</v>
      </c>
      <c r="F311">
        <v>1</v>
      </c>
      <c r="G311">
        <v>1</v>
      </c>
      <c r="H311">
        <v>1</v>
      </c>
      <c r="I311" t="s">
        <v>648</v>
      </c>
      <c r="K311" t="s">
        <v>649</v>
      </c>
      <c r="L311">
        <v>1369</v>
      </c>
      <c r="N311">
        <v>1013</v>
      </c>
      <c r="O311" t="s">
        <v>499</v>
      </c>
      <c r="P311" t="s">
        <v>499</v>
      </c>
      <c r="Q311">
        <v>1</v>
      </c>
      <c r="W311">
        <v>0</v>
      </c>
      <c r="X311">
        <v>-1366182279</v>
      </c>
      <c r="Y311">
        <v>8.7999999999999995E-2</v>
      </c>
      <c r="AA311">
        <v>0</v>
      </c>
      <c r="AB311">
        <v>0</v>
      </c>
      <c r="AC311">
        <v>0</v>
      </c>
      <c r="AD311">
        <v>9.92</v>
      </c>
      <c r="AE311">
        <v>0</v>
      </c>
      <c r="AF311">
        <v>0</v>
      </c>
      <c r="AG311">
        <v>0</v>
      </c>
      <c r="AH311">
        <v>9.92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1</v>
      </c>
      <c r="AQ311">
        <v>0</v>
      </c>
      <c r="AR311">
        <v>0</v>
      </c>
      <c r="AT311">
        <v>0.22</v>
      </c>
      <c r="AU311" t="s">
        <v>213</v>
      </c>
      <c r="AV311">
        <v>1</v>
      </c>
      <c r="AW311">
        <v>2</v>
      </c>
      <c r="AX311">
        <v>991689911</v>
      </c>
      <c r="AY311">
        <v>1</v>
      </c>
      <c r="AZ311">
        <v>0</v>
      </c>
      <c r="BA311">
        <v>317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 ca="1">Y311*Source!I90</f>
        <v>1.232</v>
      </c>
      <c r="CY311">
        <f>AD311</f>
        <v>9.92</v>
      </c>
      <c r="CZ311">
        <f>AH311</f>
        <v>9.92</v>
      </c>
      <c r="DA311">
        <f>AL311</f>
        <v>1</v>
      </c>
      <c r="DB311">
        <f>ROUND((ROUND(AT311*CZ311,2)*0.4),6)</f>
        <v>0.872</v>
      </c>
      <c r="DC311">
        <f>ROUND((ROUND(AT311*AG311,2)*0.4),6)</f>
        <v>0</v>
      </c>
    </row>
    <row r="312" spans="1:107">
      <c r="A312">
        <f ca="1">ROW(Source!A90)</f>
        <v>90</v>
      </c>
      <c r="B312">
        <v>991675999</v>
      </c>
      <c r="C312">
        <v>991689910</v>
      </c>
      <c r="D312">
        <v>337974813</v>
      </c>
      <c r="E312">
        <v>1</v>
      </c>
      <c r="F312">
        <v>1</v>
      </c>
      <c r="G312">
        <v>1</v>
      </c>
      <c r="H312">
        <v>3</v>
      </c>
      <c r="I312" t="s">
        <v>549</v>
      </c>
      <c r="J312" t="s">
        <v>550</v>
      </c>
      <c r="K312" t="s">
        <v>551</v>
      </c>
      <c r="L312">
        <v>1348</v>
      </c>
      <c r="N312">
        <v>39568864</v>
      </c>
      <c r="O312" t="s">
        <v>530</v>
      </c>
      <c r="P312" t="s">
        <v>530</v>
      </c>
      <c r="Q312">
        <v>1000</v>
      </c>
      <c r="W312">
        <v>0</v>
      </c>
      <c r="X312">
        <v>1625292450</v>
      </c>
      <c r="Y312">
        <v>0</v>
      </c>
      <c r="AA312">
        <v>15118.99</v>
      </c>
      <c r="AB312">
        <v>0</v>
      </c>
      <c r="AC312">
        <v>0</v>
      </c>
      <c r="AD312">
        <v>0</v>
      </c>
      <c r="AE312">
        <v>15118.99</v>
      </c>
      <c r="AF312">
        <v>0</v>
      </c>
      <c r="AG312">
        <v>0</v>
      </c>
      <c r="AH312">
        <v>0</v>
      </c>
      <c r="AI312">
        <v>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1</v>
      </c>
      <c r="AQ312">
        <v>0</v>
      </c>
      <c r="AR312">
        <v>0</v>
      </c>
      <c r="AT312">
        <v>2.0000000000000002E-5</v>
      </c>
      <c r="AU312" t="s">
        <v>212</v>
      </c>
      <c r="AV312">
        <v>0</v>
      </c>
      <c r="AW312">
        <v>2</v>
      </c>
      <c r="AX312">
        <v>991689912</v>
      </c>
      <c r="AY312">
        <v>1</v>
      </c>
      <c r="AZ312">
        <v>0</v>
      </c>
      <c r="BA312">
        <v>318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 ca="1">Y312*Source!I90</f>
        <v>0</v>
      </c>
      <c r="CY312">
        <f>AA312</f>
        <v>15118.99</v>
      </c>
      <c r="CZ312">
        <f>AE312</f>
        <v>15118.99</v>
      </c>
      <c r="DA312">
        <f>AI312</f>
        <v>1</v>
      </c>
      <c r="DB312">
        <f>ROUND((ROUND(AT312*CZ312,2)*0),6)</f>
        <v>0</v>
      </c>
      <c r="DC312">
        <f>ROUND((ROUND(AT312*AG312,2)*0),6)</f>
        <v>0</v>
      </c>
    </row>
    <row r="313" spans="1:107">
      <c r="A313">
        <f ca="1">ROW(Source!A90)</f>
        <v>90</v>
      </c>
      <c r="B313">
        <v>991675999</v>
      </c>
      <c r="C313">
        <v>991689910</v>
      </c>
      <c r="D313">
        <v>337974988</v>
      </c>
      <c r="E313">
        <v>1</v>
      </c>
      <c r="F313">
        <v>1</v>
      </c>
      <c r="G313">
        <v>1</v>
      </c>
      <c r="H313">
        <v>3</v>
      </c>
      <c r="I313" t="s">
        <v>552</v>
      </c>
      <c r="J313" t="s">
        <v>553</v>
      </c>
      <c r="K313" t="s">
        <v>554</v>
      </c>
      <c r="L313">
        <v>1348</v>
      </c>
      <c r="N313">
        <v>39568864</v>
      </c>
      <c r="O313" t="s">
        <v>530</v>
      </c>
      <c r="P313" t="s">
        <v>530</v>
      </c>
      <c r="Q313">
        <v>1000</v>
      </c>
      <c r="W313">
        <v>0</v>
      </c>
      <c r="X313">
        <v>24062879</v>
      </c>
      <c r="Y313">
        <v>0</v>
      </c>
      <c r="AA313">
        <v>16950</v>
      </c>
      <c r="AB313">
        <v>0</v>
      </c>
      <c r="AC313">
        <v>0</v>
      </c>
      <c r="AD313">
        <v>0</v>
      </c>
      <c r="AE313">
        <v>16950</v>
      </c>
      <c r="AF313">
        <v>0</v>
      </c>
      <c r="AG313">
        <v>0</v>
      </c>
      <c r="AH313">
        <v>0</v>
      </c>
      <c r="AI313">
        <v>1</v>
      </c>
      <c r="AJ313">
        <v>1</v>
      </c>
      <c r="AK313">
        <v>1</v>
      </c>
      <c r="AL313">
        <v>1</v>
      </c>
      <c r="AN313">
        <v>0</v>
      </c>
      <c r="AO313">
        <v>1</v>
      </c>
      <c r="AP313">
        <v>1</v>
      </c>
      <c r="AQ313">
        <v>0</v>
      </c>
      <c r="AR313">
        <v>0</v>
      </c>
      <c r="AT313">
        <v>1.0000000000000001E-5</v>
      </c>
      <c r="AU313" t="s">
        <v>212</v>
      </c>
      <c r="AV313">
        <v>0</v>
      </c>
      <c r="AW313">
        <v>2</v>
      </c>
      <c r="AX313">
        <v>991689913</v>
      </c>
      <c r="AY313">
        <v>1</v>
      </c>
      <c r="AZ313">
        <v>0</v>
      </c>
      <c r="BA313">
        <v>319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 ca="1">Y313*Source!I90</f>
        <v>0</v>
      </c>
      <c r="CY313">
        <f>AA313</f>
        <v>16950</v>
      </c>
      <c r="CZ313">
        <f>AE313</f>
        <v>16950</v>
      </c>
      <c r="DA313">
        <f>AI313</f>
        <v>1</v>
      </c>
      <c r="DB313">
        <f>ROUND((ROUND(AT313*CZ313,2)*0),6)</f>
        <v>0</v>
      </c>
      <c r="DC313">
        <f>ROUND((ROUND(AT313*AG313,2)*0),6)</f>
        <v>0</v>
      </c>
    </row>
    <row r="314" spans="1:107">
      <c r="A314">
        <f ca="1">ROW(Source!A90)</f>
        <v>90</v>
      </c>
      <c r="B314">
        <v>991675999</v>
      </c>
      <c r="C314">
        <v>991689910</v>
      </c>
      <c r="D314">
        <v>337972378</v>
      </c>
      <c r="E314">
        <v>1</v>
      </c>
      <c r="F314">
        <v>1</v>
      </c>
      <c r="G314">
        <v>1</v>
      </c>
      <c r="H314">
        <v>3</v>
      </c>
      <c r="I314" t="s">
        <v>555</v>
      </c>
      <c r="J314" t="s">
        <v>556</v>
      </c>
      <c r="K314" t="s">
        <v>557</v>
      </c>
      <c r="L314">
        <v>1346</v>
      </c>
      <c r="N314">
        <v>39568864</v>
      </c>
      <c r="O314" t="s">
        <v>540</v>
      </c>
      <c r="P314" t="s">
        <v>540</v>
      </c>
      <c r="Q314">
        <v>1</v>
      </c>
      <c r="W314">
        <v>0</v>
      </c>
      <c r="X314">
        <v>-2113933962</v>
      </c>
      <c r="Y314">
        <v>0</v>
      </c>
      <c r="AA314">
        <v>37.29</v>
      </c>
      <c r="AB314">
        <v>0</v>
      </c>
      <c r="AC314">
        <v>0</v>
      </c>
      <c r="AD314">
        <v>0</v>
      </c>
      <c r="AE314">
        <v>37.29</v>
      </c>
      <c r="AF314">
        <v>0</v>
      </c>
      <c r="AG314">
        <v>0</v>
      </c>
      <c r="AH314">
        <v>0</v>
      </c>
      <c r="AI314">
        <v>1</v>
      </c>
      <c r="AJ314">
        <v>1</v>
      </c>
      <c r="AK314">
        <v>1</v>
      </c>
      <c r="AL314">
        <v>1</v>
      </c>
      <c r="AN314">
        <v>0</v>
      </c>
      <c r="AO314">
        <v>1</v>
      </c>
      <c r="AP314">
        <v>1</v>
      </c>
      <c r="AQ314">
        <v>0</v>
      </c>
      <c r="AR314">
        <v>0</v>
      </c>
      <c r="AT314">
        <v>0.01</v>
      </c>
      <c r="AU314" t="s">
        <v>212</v>
      </c>
      <c r="AV314">
        <v>0</v>
      </c>
      <c r="AW314">
        <v>2</v>
      </c>
      <c r="AX314">
        <v>991689914</v>
      </c>
      <c r="AY314">
        <v>1</v>
      </c>
      <c r="AZ314">
        <v>0</v>
      </c>
      <c r="BA314">
        <v>320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 ca="1">Y314*Source!I90</f>
        <v>0</v>
      </c>
      <c r="CY314">
        <f>AA314</f>
        <v>37.29</v>
      </c>
      <c r="CZ314">
        <f>AE314</f>
        <v>37.29</v>
      </c>
      <c r="DA314">
        <f>AI314</f>
        <v>1</v>
      </c>
      <c r="DB314">
        <f>ROUND((ROUND(AT314*CZ314,2)*0),6)</f>
        <v>0</v>
      </c>
      <c r="DC314">
        <f>ROUND((ROUND(AT314*AG314,2)*0),6)</f>
        <v>0</v>
      </c>
    </row>
    <row r="315" spans="1:107">
      <c r="A315">
        <f ca="1">ROW(Source!A90)</f>
        <v>90</v>
      </c>
      <c r="B315">
        <v>991675999</v>
      </c>
      <c r="C315">
        <v>991689910</v>
      </c>
      <c r="D315">
        <v>338004975</v>
      </c>
      <c r="E315">
        <v>1</v>
      </c>
      <c r="F315">
        <v>1</v>
      </c>
      <c r="G315">
        <v>1</v>
      </c>
      <c r="H315">
        <v>3</v>
      </c>
      <c r="I315" t="s">
        <v>243</v>
      </c>
      <c r="J315" t="s">
        <v>245</v>
      </c>
      <c r="K315" t="s">
        <v>244</v>
      </c>
      <c r="L315">
        <v>1035</v>
      </c>
      <c r="N315">
        <v>1013</v>
      </c>
      <c r="O315" t="s">
        <v>220</v>
      </c>
      <c r="P315" t="s">
        <v>220</v>
      </c>
      <c r="Q315">
        <v>1</v>
      </c>
      <c r="W315">
        <v>0</v>
      </c>
      <c r="X315">
        <v>2094886227</v>
      </c>
      <c r="Y315">
        <v>0</v>
      </c>
      <c r="AA315">
        <v>65.989999999999995</v>
      </c>
      <c r="AB315">
        <v>0</v>
      </c>
      <c r="AC315">
        <v>0</v>
      </c>
      <c r="AD315">
        <v>0</v>
      </c>
      <c r="AE315">
        <v>65.989999999999995</v>
      </c>
      <c r="AF315">
        <v>0</v>
      </c>
      <c r="AG315">
        <v>0</v>
      </c>
      <c r="AH315">
        <v>0</v>
      </c>
      <c r="AI315">
        <v>1</v>
      </c>
      <c r="AJ315">
        <v>1</v>
      </c>
      <c r="AK315">
        <v>1</v>
      </c>
      <c r="AL315">
        <v>1</v>
      </c>
      <c r="AN315">
        <v>0</v>
      </c>
      <c r="AO315">
        <v>1</v>
      </c>
      <c r="AP315">
        <v>1</v>
      </c>
      <c r="AQ315">
        <v>0</v>
      </c>
      <c r="AR315">
        <v>0</v>
      </c>
      <c r="AT315">
        <v>1</v>
      </c>
      <c r="AU315" t="s">
        <v>212</v>
      </c>
      <c r="AV315">
        <v>0</v>
      </c>
      <c r="AW315">
        <v>2</v>
      </c>
      <c r="AX315">
        <v>991689915</v>
      </c>
      <c r="AY315">
        <v>1</v>
      </c>
      <c r="AZ315">
        <v>0</v>
      </c>
      <c r="BA315">
        <v>321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 ca="1">Y315*Source!I90</f>
        <v>0</v>
      </c>
      <c r="CY315">
        <f>AA315</f>
        <v>65.989999999999995</v>
      </c>
      <c r="CZ315">
        <f>AE315</f>
        <v>65.989999999999995</v>
      </c>
      <c r="DA315">
        <f>AI315</f>
        <v>1</v>
      </c>
      <c r="DB315">
        <f>ROUND((ROUND(AT315*CZ315,2)*0),6)</f>
        <v>0</v>
      </c>
      <c r="DC315">
        <f>ROUND((ROUND(AT315*AG315,2)*0),6)</f>
        <v>0</v>
      </c>
    </row>
    <row r="316" spans="1:107">
      <c r="A316">
        <f ca="1">ROW(Source!A91)</f>
        <v>91</v>
      </c>
      <c r="B316">
        <v>991676013</v>
      </c>
      <c r="C316">
        <v>991689910</v>
      </c>
      <c r="D316">
        <v>37780228</v>
      </c>
      <c r="E316">
        <v>1</v>
      </c>
      <c r="F316">
        <v>1</v>
      </c>
      <c r="G316">
        <v>1</v>
      </c>
      <c r="H316">
        <v>1</v>
      </c>
      <c r="I316" t="s">
        <v>648</v>
      </c>
      <c r="K316" t="s">
        <v>649</v>
      </c>
      <c r="L316">
        <v>1369</v>
      </c>
      <c r="N316">
        <v>1013</v>
      </c>
      <c r="O316" t="s">
        <v>499</v>
      </c>
      <c r="P316" t="s">
        <v>499</v>
      </c>
      <c r="Q316">
        <v>1</v>
      </c>
      <c r="W316">
        <v>0</v>
      </c>
      <c r="X316">
        <v>-1366182279</v>
      </c>
      <c r="Y316">
        <v>8.7999999999999995E-2</v>
      </c>
      <c r="AA316">
        <v>0</v>
      </c>
      <c r="AB316">
        <v>0</v>
      </c>
      <c r="AC316">
        <v>0</v>
      </c>
      <c r="AD316">
        <v>9.92</v>
      </c>
      <c r="AE316">
        <v>0</v>
      </c>
      <c r="AF316">
        <v>0</v>
      </c>
      <c r="AG316">
        <v>0</v>
      </c>
      <c r="AH316">
        <v>9.92</v>
      </c>
      <c r="AI316">
        <v>1</v>
      </c>
      <c r="AJ316">
        <v>1</v>
      </c>
      <c r="AK316">
        <v>1</v>
      </c>
      <c r="AL316">
        <v>1</v>
      </c>
      <c r="AN316">
        <v>0</v>
      </c>
      <c r="AO316">
        <v>1</v>
      </c>
      <c r="AP316">
        <v>1</v>
      </c>
      <c r="AQ316">
        <v>0</v>
      </c>
      <c r="AR316">
        <v>0</v>
      </c>
      <c r="AT316">
        <v>0.22</v>
      </c>
      <c r="AU316" t="s">
        <v>213</v>
      </c>
      <c r="AV316">
        <v>1</v>
      </c>
      <c r="AW316">
        <v>2</v>
      </c>
      <c r="AX316">
        <v>991689911</v>
      </c>
      <c r="AY316">
        <v>1</v>
      </c>
      <c r="AZ316">
        <v>0</v>
      </c>
      <c r="BA316">
        <v>322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 ca="1">Y316*Source!I91</f>
        <v>1.232</v>
      </c>
      <c r="CY316">
        <f>AD316</f>
        <v>9.92</v>
      </c>
      <c r="CZ316">
        <f>AH316</f>
        <v>9.92</v>
      </c>
      <c r="DA316">
        <f>AL316</f>
        <v>1</v>
      </c>
      <c r="DB316">
        <f>ROUND((ROUND(AT316*CZ316,2)*0.4),6)</f>
        <v>0.872</v>
      </c>
      <c r="DC316">
        <f>ROUND((ROUND(AT316*AG316,2)*0.4),6)</f>
        <v>0</v>
      </c>
    </row>
    <row r="317" spans="1:107">
      <c r="A317">
        <f ca="1">ROW(Source!A91)</f>
        <v>91</v>
      </c>
      <c r="B317">
        <v>991676013</v>
      </c>
      <c r="C317">
        <v>991689910</v>
      </c>
      <c r="D317">
        <v>337974813</v>
      </c>
      <c r="E317">
        <v>1</v>
      </c>
      <c r="F317">
        <v>1</v>
      </c>
      <c r="G317">
        <v>1</v>
      </c>
      <c r="H317">
        <v>3</v>
      </c>
      <c r="I317" t="s">
        <v>549</v>
      </c>
      <c r="J317" t="s">
        <v>550</v>
      </c>
      <c r="K317" t="s">
        <v>551</v>
      </c>
      <c r="L317">
        <v>1348</v>
      </c>
      <c r="N317">
        <v>39568864</v>
      </c>
      <c r="O317" t="s">
        <v>530</v>
      </c>
      <c r="P317" t="s">
        <v>530</v>
      </c>
      <c r="Q317">
        <v>1000</v>
      </c>
      <c r="W317">
        <v>0</v>
      </c>
      <c r="X317">
        <v>1625292450</v>
      </c>
      <c r="Y317">
        <v>0</v>
      </c>
      <c r="AA317">
        <v>51858.14</v>
      </c>
      <c r="AB317">
        <v>0</v>
      </c>
      <c r="AC317">
        <v>0</v>
      </c>
      <c r="AD317">
        <v>0</v>
      </c>
      <c r="AE317">
        <v>15118.99</v>
      </c>
      <c r="AF317">
        <v>0</v>
      </c>
      <c r="AG317">
        <v>0</v>
      </c>
      <c r="AH317">
        <v>0</v>
      </c>
      <c r="AI317">
        <v>3.43</v>
      </c>
      <c r="AJ317">
        <v>1</v>
      </c>
      <c r="AK317">
        <v>1</v>
      </c>
      <c r="AL317">
        <v>1</v>
      </c>
      <c r="AN317">
        <v>0</v>
      </c>
      <c r="AO317">
        <v>1</v>
      </c>
      <c r="AP317">
        <v>1</v>
      </c>
      <c r="AQ317">
        <v>0</v>
      </c>
      <c r="AR317">
        <v>0</v>
      </c>
      <c r="AT317">
        <v>2.0000000000000002E-5</v>
      </c>
      <c r="AU317" t="s">
        <v>212</v>
      </c>
      <c r="AV317">
        <v>0</v>
      </c>
      <c r="AW317">
        <v>2</v>
      </c>
      <c r="AX317">
        <v>991689912</v>
      </c>
      <c r="AY317">
        <v>1</v>
      </c>
      <c r="AZ317">
        <v>0</v>
      </c>
      <c r="BA317">
        <v>323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 ca="1">Y317*Source!I91</f>
        <v>0</v>
      </c>
      <c r="CY317">
        <f>AA317</f>
        <v>51858.14</v>
      </c>
      <c r="CZ317">
        <f>AE317</f>
        <v>15118.99</v>
      </c>
      <c r="DA317">
        <f>AI317</f>
        <v>3.43</v>
      </c>
      <c r="DB317">
        <f>ROUND((ROUND(AT317*CZ317,2)*0),6)</f>
        <v>0</v>
      </c>
      <c r="DC317">
        <f>ROUND((ROUND(AT317*AG317,2)*0),6)</f>
        <v>0</v>
      </c>
    </row>
    <row r="318" spans="1:107">
      <c r="A318">
        <f ca="1">ROW(Source!A91)</f>
        <v>91</v>
      </c>
      <c r="B318">
        <v>991676013</v>
      </c>
      <c r="C318">
        <v>991689910</v>
      </c>
      <c r="D318">
        <v>337974988</v>
      </c>
      <c r="E318">
        <v>1</v>
      </c>
      <c r="F318">
        <v>1</v>
      </c>
      <c r="G318">
        <v>1</v>
      </c>
      <c r="H318">
        <v>3</v>
      </c>
      <c r="I318" t="s">
        <v>552</v>
      </c>
      <c r="J318" t="s">
        <v>553</v>
      </c>
      <c r="K318" t="s">
        <v>554</v>
      </c>
      <c r="L318">
        <v>1348</v>
      </c>
      <c r="N318">
        <v>39568864</v>
      </c>
      <c r="O318" t="s">
        <v>530</v>
      </c>
      <c r="P318" t="s">
        <v>530</v>
      </c>
      <c r="Q318">
        <v>1000</v>
      </c>
      <c r="W318">
        <v>0</v>
      </c>
      <c r="X318">
        <v>24062879</v>
      </c>
      <c r="Y318">
        <v>0</v>
      </c>
      <c r="AA318">
        <v>66613.5</v>
      </c>
      <c r="AB318">
        <v>0</v>
      </c>
      <c r="AC318">
        <v>0</v>
      </c>
      <c r="AD318">
        <v>0</v>
      </c>
      <c r="AE318">
        <v>16950</v>
      </c>
      <c r="AF318">
        <v>0</v>
      </c>
      <c r="AG318">
        <v>0</v>
      </c>
      <c r="AH318">
        <v>0</v>
      </c>
      <c r="AI318">
        <v>3.93</v>
      </c>
      <c r="AJ318">
        <v>1</v>
      </c>
      <c r="AK318">
        <v>1</v>
      </c>
      <c r="AL318">
        <v>1</v>
      </c>
      <c r="AN318">
        <v>0</v>
      </c>
      <c r="AO318">
        <v>1</v>
      </c>
      <c r="AP318">
        <v>1</v>
      </c>
      <c r="AQ318">
        <v>0</v>
      </c>
      <c r="AR318">
        <v>0</v>
      </c>
      <c r="AT318">
        <v>1.0000000000000001E-5</v>
      </c>
      <c r="AU318" t="s">
        <v>212</v>
      </c>
      <c r="AV318">
        <v>0</v>
      </c>
      <c r="AW318">
        <v>2</v>
      </c>
      <c r="AX318">
        <v>991689913</v>
      </c>
      <c r="AY318">
        <v>1</v>
      </c>
      <c r="AZ318">
        <v>0</v>
      </c>
      <c r="BA318">
        <v>324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 ca="1">Y318*Source!I91</f>
        <v>0</v>
      </c>
      <c r="CY318">
        <f>AA318</f>
        <v>66613.5</v>
      </c>
      <c r="CZ318">
        <f>AE318</f>
        <v>16950</v>
      </c>
      <c r="DA318">
        <f>AI318</f>
        <v>3.93</v>
      </c>
      <c r="DB318">
        <f>ROUND((ROUND(AT318*CZ318,2)*0),6)</f>
        <v>0</v>
      </c>
      <c r="DC318">
        <f>ROUND((ROUND(AT318*AG318,2)*0),6)</f>
        <v>0</v>
      </c>
    </row>
    <row r="319" spans="1:107">
      <c r="A319">
        <f ca="1">ROW(Source!A91)</f>
        <v>91</v>
      </c>
      <c r="B319">
        <v>991676013</v>
      </c>
      <c r="C319">
        <v>991689910</v>
      </c>
      <c r="D319">
        <v>337972378</v>
      </c>
      <c r="E319">
        <v>1</v>
      </c>
      <c r="F319">
        <v>1</v>
      </c>
      <c r="G319">
        <v>1</v>
      </c>
      <c r="H319">
        <v>3</v>
      </c>
      <c r="I319" t="s">
        <v>555</v>
      </c>
      <c r="J319" t="s">
        <v>556</v>
      </c>
      <c r="K319" t="s">
        <v>557</v>
      </c>
      <c r="L319">
        <v>1346</v>
      </c>
      <c r="N319">
        <v>39568864</v>
      </c>
      <c r="O319" t="s">
        <v>540</v>
      </c>
      <c r="P319" t="s">
        <v>540</v>
      </c>
      <c r="Q319">
        <v>1</v>
      </c>
      <c r="W319">
        <v>0</v>
      </c>
      <c r="X319">
        <v>-2113933962</v>
      </c>
      <c r="Y319">
        <v>0</v>
      </c>
      <c r="AA319">
        <v>77.56</v>
      </c>
      <c r="AB319">
        <v>0</v>
      </c>
      <c r="AC319">
        <v>0</v>
      </c>
      <c r="AD319">
        <v>0</v>
      </c>
      <c r="AE319">
        <v>37.29</v>
      </c>
      <c r="AF319">
        <v>0</v>
      </c>
      <c r="AG319">
        <v>0</v>
      </c>
      <c r="AH319">
        <v>0</v>
      </c>
      <c r="AI319">
        <v>2.08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1</v>
      </c>
      <c r="AQ319">
        <v>0</v>
      </c>
      <c r="AR319">
        <v>0</v>
      </c>
      <c r="AT319">
        <v>0.01</v>
      </c>
      <c r="AU319" t="s">
        <v>212</v>
      </c>
      <c r="AV319">
        <v>0</v>
      </c>
      <c r="AW319">
        <v>2</v>
      </c>
      <c r="AX319">
        <v>991689914</v>
      </c>
      <c r="AY319">
        <v>1</v>
      </c>
      <c r="AZ319">
        <v>0</v>
      </c>
      <c r="BA319">
        <v>325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 ca="1">Y319*Source!I91</f>
        <v>0</v>
      </c>
      <c r="CY319">
        <f>AA319</f>
        <v>77.56</v>
      </c>
      <c r="CZ319">
        <f>AE319</f>
        <v>37.29</v>
      </c>
      <c r="DA319">
        <f>AI319</f>
        <v>2.08</v>
      </c>
      <c r="DB319">
        <f>ROUND((ROUND(AT319*CZ319,2)*0),6)</f>
        <v>0</v>
      </c>
      <c r="DC319">
        <f>ROUND((ROUND(AT319*AG319,2)*0),6)</f>
        <v>0</v>
      </c>
    </row>
    <row r="320" spans="1:107">
      <c r="A320">
        <f ca="1">ROW(Source!A91)</f>
        <v>91</v>
      </c>
      <c r="B320">
        <v>991676013</v>
      </c>
      <c r="C320">
        <v>991689910</v>
      </c>
      <c r="D320">
        <v>338004975</v>
      </c>
      <c r="E320">
        <v>1</v>
      </c>
      <c r="F320">
        <v>1</v>
      </c>
      <c r="G320">
        <v>1</v>
      </c>
      <c r="H320">
        <v>3</v>
      </c>
      <c r="I320" t="s">
        <v>243</v>
      </c>
      <c r="J320" t="s">
        <v>245</v>
      </c>
      <c r="K320" t="s">
        <v>244</v>
      </c>
      <c r="L320">
        <v>1035</v>
      </c>
      <c r="N320">
        <v>1013</v>
      </c>
      <c r="O320" t="s">
        <v>220</v>
      </c>
      <c r="P320" t="s">
        <v>220</v>
      </c>
      <c r="Q320">
        <v>1</v>
      </c>
      <c r="W320">
        <v>0</v>
      </c>
      <c r="X320">
        <v>2094886227</v>
      </c>
      <c r="Y320">
        <v>0</v>
      </c>
      <c r="AA320">
        <v>626.25</v>
      </c>
      <c r="AB320">
        <v>0</v>
      </c>
      <c r="AC320">
        <v>0</v>
      </c>
      <c r="AD320">
        <v>0</v>
      </c>
      <c r="AE320">
        <v>65.989999999999995</v>
      </c>
      <c r="AF320">
        <v>0</v>
      </c>
      <c r="AG320">
        <v>0</v>
      </c>
      <c r="AH320">
        <v>0</v>
      </c>
      <c r="AI320">
        <v>9.49</v>
      </c>
      <c r="AJ320">
        <v>1</v>
      </c>
      <c r="AK320">
        <v>1</v>
      </c>
      <c r="AL320">
        <v>1</v>
      </c>
      <c r="AN320">
        <v>0</v>
      </c>
      <c r="AO320">
        <v>1</v>
      </c>
      <c r="AP320">
        <v>1</v>
      </c>
      <c r="AQ320">
        <v>0</v>
      </c>
      <c r="AR320">
        <v>0</v>
      </c>
      <c r="AT320">
        <v>1</v>
      </c>
      <c r="AU320" t="s">
        <v>212</v>
      </c>
      <c r="AV320">
        <v>0</v>
      </c>
      <c r="AW320">
        <v>2</v>
      </c>
      <c r="AX320">
        <v>991689915</v>
      </c>
      <c r="AY320">
        <v>1</v>
      </c>
      <c r="AZ320">
        <v>0</v>
      </c>
      <c r="BA320">
        <v>326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 ca="1">Y320*Source!I91</f>
        <v>0</v>
      </c>
      <c r="CY320">
        <f>AA320</f>
        <v>626.25</v>
      </c>
      <c r="CZ320">
        <f>AE320</f>
        <v>65.989999999999995</v>
      </c>
      <c r="DA320">
        <f>AI320</f>
        <v>9.49</v>
      </c>
      <c r="DB320">
        <f>ROUND((ROUND(AT320*CZ320,2)*0),6)</f>
        <v>0</v>
      </c>
      <c r="DC320">
        <f>ROUND((ROUND(AT320*AG320,2)*0),6)</f>
        <v>0</v>
      </c>
    </row>
    <row r="321" spans="1:107">
      <c r="A321">
        <f ca="1">ROW(Source!A92)</f>
        <v>92</v>
      </c>
      <c r="B321">
        <v>991675999</v>
      </c>
      <c r="C321">
        <v>991689919</v>
      </c>
      <c r="D321">
        <v>37780228</v>
      </c>
      <c r="E321">
        <v>1</v>
      </c>
      <c r="F321">
        <v>1</v>
      </c>
      <c r="G321">
        <v>1</v>
      </c>
      <c r="H321">
        <v>1</v>
      </c>
      <c r="I321" t="s">
        <v>648</v>
      </c>
      <c r="K321" t="s">
        <v>649</v>
      </c>
      <c r="L321">
        <v>1369</v>
      </c>
      <c r="N321">
        <v>1013</v>
      </c>
      <c r="O321" t="s">
        <v>499</v>
      </c>
      <c r="P321" t="s">
        <v>499</v>
      </c>
      <c r="Q321">
        <v>1</v>
      </c>
      <c r="W321">
        <v>0</v>
      </c>
      <c r="X321">
        <v>-1366182279</v>
      </c>
      <c r="Y321">
        <v>0.253</v>
      </c>
      <c r="AA321">
        <v>0</v>
      </c>
      <c r="AB321">
        <v>0</v>
      </c>
      <c r="AC321">
        <v>0</v>
      </c>
      <c r="AD321">
        <v>9.92</v>
      </c>
      <c r="AE321">
        <v>0</v>
      </c>
      <c r="AF321">
        <v>0</v>
      </c>
      <c r="AG321">
        <v>0</v>
      </c>
      <c r="AH321">
        <v>9.92</v>
      </c>
      <c r="AI321">
        <v>1</v>
      </c>
      <c r="AJ321">
        <v>1</v>
      </c>
      <c r="AK321">
        <v>1</v>
      </c>
      <c r="AL321">
        <v>1</v>
      </c>
      <c r="AN321">
        <v>0</v>
      </c>
      <c r="AO321">
        <v>1</v>
      </c>
      <c r="AP321">
        <v>1</v>
      </c>
      <c r="AQ321">
        <v>0</v>
      </c>
      <c r="AR321">
        <v>0</v>
      </c>
      <c r="AT321">
        <v>0.22</v>
      </c>
      <c r="AU321" t="s">
        <v>98</v>
      </c>
      <c r="AV321">
        <v>1</v>
      </c>
      <c r="AW321">
        <v>2</v>
      </c>
      <c r="AX321">
        <v>991689920</v>
      </c>
      <c r="AY321">
        <v>1</v>
      </c>
      <c r="AZ321">
        <v>0</v>
      </c>
      <c r="BA321">
        <v>327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 ca="1">Y321*Source!I92</f>
        <v>3.5419999999999998</v>
      </c>
      <c r="CY321">
        <f>AD321</f>
        <v>9.92</v>
      </c>
      <c r="CZ321">
        <f>AH321</f>
        <v>9.92</v>
      </c>
      <c r="DA321">
        <f>AL321</f>
        <v>1</v>
      </c>
      <c r="DB321">
        <f>ROUND((ROUND(AT321*CZ321,2)*1.15),6)</f>
        <v>2.5070000000000001</v>
      </c>
      <c r="DC321">
        <f>ROUND((ROUND(AT321*AG321,2)*1.15),6)</f>
        <v>0</v>
      </c>
    </row>
    <row r="322" spans="1:107">
      <c r="A322">
        <f ca="1">ROW(Source!A92)</f>
        <v>92</v>
      </c>
      <c r="B322">
        <v>991675999</v>
      </c>
      <c r="C322">
        <v>991689919</v>
      </c>
      <c r="D322">
        <v>337974813</v>
      </c>
      <c r="E322">
        <v>1</v>
      </c>
      <c r="F322">
        <v>1</v>
      </c>
      <c r="G322">
        <v>1</v>
      </c>
      <c r="H322">
        <v>3</v>
      </c>
      <c r="I322" t="s">
        <v>549</v>
      </c>
      <c r="J322" t="s">
        <v>550</v>
      </c>
      <c r="K322" t="s">
        <v>551</v>
      </c>
      <c r="L322">
        <v>1348</v>
      </c>
      <c r="N322">
        <v>39568864</v>
      </c>
      <c r="O322" t="s">
        <v>530</v>
      </c>
      <c r="P322" t="s">
        <v>530</v>
      </c>
      <c r="Q322">
        <v>1000</v>
      </c>
      <c r="W322">
        <v>0</v>
      </c>
      <c r="X322">
        <v>1625292450</v>
      </c>
      <c r="Y322">
        <v>2.0000000000000002E-5</v>
      </c>
      <c r="AA322">
        <v>15118.99</v>
      </c>
      <c r="AB322">
        <v>0</v>
      </c>
      <c r="AC322">
        <v>0</v>
      </c>
      <c r="AD322">
        <v>0</v>
      </c>
      <c r="AE322">
        <v>15118.99</v>
      </c>
      <c r="AF322">
        <v>0</v>
      </c>
      <c r="AG322">
        <v>0</v>
      </c>
      <c r="AH322">
        <v>0</v>
      </c>
      <c r="AI322">
        <v>1</v>
      </c>
      <c r="AJ322">
        <v>1</v>
      </c>
      <c r="AK322">
        <v>1</v>
      </c>
      <c r="AL322">
        <v>1</v>
      </c>
      <c r="AN322">
        <v>0</v>
      </c>
      <c r="AO322">
        <v>1</v>
      </c>
      <c r="AP322">
        <v>0</v>
      </c>
      <c r="AQ322">
        <v>0</v>
      </c>
      <c r="AR322">
        <v>0</v>
      </c>
      <c r="AT322">
        <v>2.0000000000000002E-5</v>
      </c>
      <c r="AV322">
        <v>0</v>
      </c>
      <c r="AW322">
        <v>2</v>
      </c>
      <c r="AX322">
        <v>991689921</v>
      </c>
      <c r="AY322">
        <v>1</v>
      </c>
      <c r="AZ322">
        <v>0</v>
      </c>
      <c r="BA322">
        <v>328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 ca="1">Y322*Source!I92</f>
        <v>2.8000000000000003E-4</v>
      </c>
      <c r="CY322">
        <f>AA322</f>
        <v>15118.99</v>
      </c>
      <c r="CZ322">
        <f>AE322</f>
        <v>15118.99</v>
      </c>
      <c r="DA322">
        <f>AI322</f>
        <v>1</v>
      </c>
      <c r="DB322">
        <f>ROUND(ROUND(AT322*CZ322,2),6)</f>
        <v>0.3</v>
      </c>
      <c r="DC322">
        <f>ROUND(ROUND(AT322*AG322,2),6)</f>
        <v>0</v>
      </c>
    </row>
    <row r="323" spans="1:107">
      <c r="A323">
        <f ca="1">ROW(Source!A92)</f>
        <v>92</v>
      </c>
      <c r="B323">
        <v>991675999</v>
      </c>
      <c r="C323">
        <v>991689919</v>
      </c>
      <c r="D323">
        <v>337974988</v>
      </c>
      <c r="E323">
        <v>1</v>
      </c>
      <c r="F323">
        <v>1</v>
      </c>
      <c r="G323">
        <v>1</v>
      </c>
      <c r="H323">
        <v>3</v>
      </c>
      <c r="I323" t="s">
        <v>552</v>
      </c>
      <c r="J323" t="s">
        <v>553</v>
      </c>
      <c r="K323" t="s">
        <v>554</v>
      </c>
      <c r="L323">
        <v>1348</v>
      </c>
      <c r="N323">
        <v>39568864</v>
      </c>
      <c r="O323" t="s">
        <v>530</v>
      </c>
      <c r="P323" t="s">
        <v>530</v>
      </c>
      <c r="Q323">
        <v>1000</v>
      </c>
      <c r="W323">
        <v>0</v>
      </c>
      <c r="X323">
        <v>24062879</v>
      </c>
      <c r="Y323">
        <v>1.0000000000000001E-5</v>
      </c>
      <c r="AA323">
        <v>16950</v>
      </c>
      <c r="AB323">
        <v>0</v>
      </c>
      <c r="AC323">
        <v>0</v>
      </c>
      <c r="AD323">
        <v>0</v>
      </c>
      <c r="AE323">
        <v>16950</v>
      </c>
      <c r="AF323">
        <v>0</v>
      </c>
      <c r="AG323">
        <v>0</v>
      </c>
      <c r="AH323">
        <v>0</v>
      </c>
      <c r="AI323">
        <v>1</v>
      </c>
      <c r="AJ323">
        <v>1</v>
      </c>
      <c r="AK323">
        <v>1</v>
      </c>
      <c r="AL323">
        <v>1</v>
      </c>
      <c r="AN323">
        <v>0</v>
      </c>
      <c r="AO323">
        <v>1</v>
      </c>
      <c r="AP323">
        <v>0</v>
      </c>
      <c r="AQ323">
        <v>0</v>
      </c>
      <c r="AR323">
        <v>0</v>
      </c>
      <c r="AT323">
        <v>1.0000000000000001E-5</v>
      </c>
      <c r="AV323">
        <v>0</v>
      </c>
      <c r="AW323">
        <v>2</v>
      </c>
      <c r="AX323">
        <v>991689922</v>
      </c>
      <c r="AY323">
        <v>1</v>
      </c>
      <c r="AZ323">
        <v>0</v>
      </c>
      <c r="BA323">
        <v>329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 ca="1">Y323*Source!I92</f>
        <v>1.4000000000000001E-4</v>
      </c>
      <c r="CY323">
        <f>AA323</f>
        <v>16950</v>
      </c>
      <c r="CZ323">
        <f>AE323</f>
        <v>16950</v>
      </c>
      <c r="DA323">
        <f>AI323</f>
        <v>1</v>
      </c>
      <c r="DB323">
        <f>ROUND(ROUND(AT323*CZ323,2),6)</f>
        <v>0.17</v>
      </c>
      <c r="DC323">
        <f>ROUND(ROUND(AT323*AG323,2),6)</f>
        <v>0</v>
      </c>
    </row>
    <row r="324" spans="1:107">
      <c r="A324">
        <f ca="1">ROW(Source!A92)</f>
        <v>92</v>
      </c>
      <c r="B324">
        <v>991675999</v>
      </c>
      <c r="C324">
        <v>991689919</v>
      </c>
      <c r="D324">
        <v>337972378</v>
      </c>
      <c r="E324">
        <v>1</v>
      </c>
      <c r="F324">
        <v>1</v>
      </c>
      <c r="G324">
        <v>1</v>
      </c>
      <c r="H324">
        <v>3</v>
      </c>
      <c r="I324" t="s">
        <v>555</v>
      </c>
      <c r="J324" t="s">
        <v>556</v>
      </c>
      <c r="K324" t="s">
        <v>557</v>
      </c>
      <c r="L324">
        <v>1346</v>
      </c>
      <c r="N324">
        <v>39568864</v>
      </c>
      <c r="O324" t="s">
        <v>540</v>
      </c>
      <c r="P324" t="s">
        <v>540</v>
      </c>
      <c r="Q324">
        <v>1</v>
      </c>
      <c r="W324">
        <v>0</v>
      </c>
      <c r="X324">
        <v>-2113933962</v>
      </c>
      <c r="Y324">
        <v>0.01</v>
      </c>
      <c r="AA324">
        <v>37.29</v>
      </c>
      <c r="AB324">
        <v>0</v>
      </c>
      <c r="AC324">
        <v>0</v>
      </c>
      <c r="AD324">
        <v>0</v>
      </c>
      <c r="AE324">
        <v>37.29</v>
      </c>
      <c r="AF324">
        <v>0</v>
      </c>
      <c r="AG324">
        <v>0</v>
      </c>
      <c r="AH324">
        <v>0</v>
      </c>
      <c r="AI324">
        <v>1</v>
      </c>
      <c r="AJ324">
        <v>1</v>
      </c>
      <c r="AK324">
        <v>1</v>
      </c>
      <c r="AL324">
        <v>1</v>
      </c>
      <c r="AN324">
        <v>0</v>
      </c>
      <c r="AO324">
        <v>1</v>
      </c>
      <c r="AP324">
        <v>0</v>
      </c>
      <c r="AQ324">
        <v>0</v>
      </c>
      <c r="AR324">
        <v>0</v>
      </c>
      <c r="AT324">
        <v>0.01</v>
      </c>
      <c r="AV324">
        <v>0</v>
      </c>
      <c r="AW324">
        <v>2</v>
      </c>
      <c r="AX324">
        <v>991689923</v>
      </c>
      <c r="AY324">
        <v>1</v>
      </c>
      <c r="AZ324">
        <v>0</v>
      </c>
      <c r="BA324">
        <v>330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 ca="1">Y324*Source!I92</f>
        <v>0.14000000000000001</v>
      </c>
      <c r="CY324">
        <f>AA324</f>
        <v>37.29</v>
      </c>
      <c r="CZ324">
        <f>AE324</f>
        <v>37.29</v>
      </c>
      <c r="DA324">
        <f>AI324</f>
        <v>1</v>
      </c>
      <c r="DB324">
        <f>ROUND(ROUND(AT324*CZ324,2),6)</f>
        <v>0.37</v>
      </c>
      <c r="DC324">
        <f>ROUND(ROUND(AT324*AG324,2),6)</f>
        <v>0</v>
      </c>
    </row>
    <row r="325" spans="1:107">
      <c r="A325">
        <f ca="1">ROW(Source!A92)</f>
        <v>92</v>
      </c>
      <c r="B325">
        <v>991675999</v>
      </c>
      <c r="C325">
        <v>991689919</v>
      </c>
      <c r="D325">
        <v>338004975</v>
      </c>
      <c r="E325">
        <v>1</v>
      </c>
      <c r="F325">
        <v>1</v>
      </c>
      <c r="G325">
        <v>1</v>
      </c>
      <c r="H325">
        <v>3</v>
      </c>
      <c r="I325" t="s">
        <v>243</v>
      </c>
      <c r="J325" t="s">
        <v>245</v>
      </c>
      <c r="K325" t="s">
        <v>244</v>
      </c>
      <c r="L325">
        <v>1035</v>
      </c>
      <c r="N325">
        <v>1013</v>
      </c>
      <c r="O325" t="s">
        <v>220</v>
      </c>
      <c r="P325" t="s">
        <v>220</v>
      </c>
      <c r="Q325">
        <v>1</v>
      </c>
      <c r="W325">
        <v>1</v>
      </c>
      <c r="X325">
        <v>2094886227</v>
      </c>
      <c r="Y325">
        <v>-1</v>
      </c>
      <c r="AA325">
        <v>65.989999999999995</v>
      </c>
      <c r="AB325">
        <v>0</v>
      </c>
      <c r="AC325">
        <v>0</v>
      </c>
      <c r="AD325">
        <v>0</v>
      </c>
      <c r="AE325">
        <v>65.989999999999995</v>
      </c>
      <c r="AF325">
        <v>0</v>
      </c>
      <c r="AG325">
        <v>0</v>
      </c>
      <c r="AH325">
        <v>0</v>
      </c>
      <c r="AI325">
        <v>1</v>
      </c>
      <c r="AJ325">
        <v>1</v>
      </c>
      <c r="AK325">
        <v>1</v>
      </c>
      <c r="AL325">
        <v>1</v>
      </c>
      <c r="AN325">
        <v>0</v>
      </c>
      <c r="AO325">
        <v>1</v>
      </c>
      <c r="AP325">
        <v>0</v>
      </c>
      <c r="AQ325">
        <v>0</v>
      </c>
      <c r="AR325">
        <v>0</v>
      </c>
      <c r="AT325">
        <v>-1</v>
      </c>
      <c r="AV325">
        <v>0</v>
      </c>
      <c r="AW325">
        <v>2</v>
      </c>
      <c r="AX325">
        <v>991689924</v>
      </c>
      <c r="AY325">
        <v>1</v>
      </c>
      <c r="AZ325">
        <v>6144</v>
      </c>
      <c r="BA325">
        <v>331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 ca="1">Y325*Source!I92</f>
        <v>-14</v>
      </c>
      <c r="CY325">
        <f>AA325</f>
        <v>65.989999999999995</v>
      </c>
      <c r="CZ325">
        <f>AE325</f>
        <v>65.989999999999995</v>
      </c>
      <c r="DA325">
        <f>AI325</f>
        <v>1</v>
      </c>
      <c r="DB325">
        <f>ROUND(ROUND(AT325*CZ325,2),6)</f>
        <v>-65.989999999999995</v>
      </c>
      <c r="DC325">
        <f>ROUND(ROUND(AT325*AG325,2),6)</f>
        <v>0</v>
      </c>
    </row>
    <row r="326" spans="1:107">
      <c r="A326">
        <f ca="1">ROW(Source!A92)</f>
        <v>92</v>
      </c>
      <c r="B326">
        <v>991675999</v>
      </c>
      <c r="C326">
        <v>991689919</v>
      </c>
      <c r="D326">
        <v>0</v>
      </c>
      <c r="E326">
        <v>0</v>
      </c>
      <c r="F326">
        <v>1</v>
      </c>
      <c r="G326">
        <v>1</v>
      </c>
      <c r="H326">
        <v>3</v>
      </c>
      <c r="I326" t="s">
        <v>109</v>
      </c>
      <c r="K326" t="s">
        <v>247</v>
      </c>
      <c r="L326">
        <v>1354</v>
      </c>
      <c r="N326">
        <v>1010</v>
      </c>
      <c r="O326" t="s">
        <v>144</v>
      </c>
      <c r="P326" t="s">
        <v>145</v>
      </c>
      <c r="Q326">
        <v>1</v>
      </c>
      <c r="W326">
        <v>0</v>
      </c>
      <c r="X326">
        <v>1810835437</v>
      </c>
      <c r="Y326">
        <v>1</v>
      </c>
      <c r="AA326">
        <v>735.83</v>
      </c>
      <c r="AB326">
        <v>0</v>
      </c>
      <c r="AC326">
        <v>0</v>
      </c>
      <c r="AD326">
        <v>0</v>
      </c>
      <c r="AE326">
        <v>735.83</v>
      </c>
      <c r="AF326">
        <v>0</v>
      </c>
      <c r="AG326">
        <v>0</v>
      </c>
      <c r="AH326">
        <v>0</v>
      </c>
      <c r="AI326">
        <v>1</v>
      </c>
      <c r="AJ326">
        <v>1</v>
      </c>
      <c r="AK326">
        <v>1</v>
      </c>
      <c r="AL326">
        <v>1</v>
      </c>
      <c r="AN326">
        <v>0</v>
      </c>
      <c r="AO326">
        <v>0</v>
      </c>
      <c r="AP326">
        <v>0</v>
      </c>
      <c r="AQ326">
        <v>0</v>
      </c>
      <c r="AR326">
        <v>0</v>
      </c>
      <c r="AT326">
        <v>1</v>
      </c>
      <c r="AV326">
        <v>0</v>
      </c>
      <c r="AW326">
        <v>1</v>
      </c>
      <c r="AX326">
        <v>-1</v>
      </c>
      <c r="AY326">
        <v>0</v>
      </c>
      <c r="AZ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 ca="1">Y326*Source!I92</f>
        <v>14</v>
      </c>
      <c r="CY326">
        <f>AA326</f>
        <v>735.83</v>
      </c>
      <c r="CZ326">
        <f>AE326</f>
        <v>735.83</v>
      </c>
      <c r="DA326">
        <f>AI326</f>
        <v>1</v>
      </c>
      <c r="DB326">
        <f>ROUND(ROUND(AT326*CZ326,2),6)</f>
        <v>735.83</v>
      </c>
      <c r="DC326">
        <f>ROUND(ROUND(AT326*AG326,2),6)</f>
        <v>0</v>
      </c>
    </row>
    <row r="327" spans="1:107">
      <c r="A327">
        <f ca="1">ROW(Source!A93)</f>
        <v>93</v>
      </c>
      <c r="B327">
        <v>991676013</v>
      </c>
      <c r="C327">
        <v>991689919</v>
      </c>
      <c r="D327">
        <v>37780228</v>
      </c>
      <c r="E327">
        <v>1</v>
      </c>
      <c r="F327">
        <v>1</v>
      </c>
      <c r="G327">
        <v>1</v>
      </c>
      <c r="H327">
        <v>1</v>
      </c>
      <c r="I327" t="s">
        <v>648</v>
      </c>
      <c r="K327" t="s">
        <v>649</v>
      </c>
      <c r="L327">
        <v>1369</v>
      </c>
      <c r="N327">
        <v>1013</v>
      </c>
      <c r="O327" t="s">
        <v>499</v>
      </c>
      <c r="P327" t="s">
        <v>499</v>
      </c>
      <c r="Q327">
        <v>1</v>
      </c>
      <c r="W327">
        <v>0</v>
      </c>
      <c r="X327">
        <v>-1366182279</v>
      </c>
      <c r="Y327">
        <v>0.253</v>
      </c>
      <c r="AA327">
        <v>0</v>
      </c>
      <c r="AB327">
        <v>0</v>
      </c>
      <c r="AC327">
        <v>0</v>
      </c>
      <c r="AD327">
        <v>9.92</v>
      </c>
      <c r="AE327">
        <v>0</v>
      </c>
      <c r="AF327">
        <v>0</v>
      </c>
      <c r="AG327">
        <v>0</v>
      </c>
      <c r="AH327">
        <v>9.92</v>
      </c>
      <c r="AI327">
        <v>1</v>
      </c>
      <c r="AJ327">
        <v>1</v>
      </c>
      <c r="AK327">
        <v>1</v>
      </c>
      <c r="AL327">
        <v>1</v>
      </c>
      <c r="AN327">
        <v>0</v>
      </c>
      <c r="AO327">
        <v>1</v>
      </c>
      <c r="AP327">
        <v>1</v>
      </c>
      <c r="AQ327">
        <v>0</v>
      </c>
      <c r="AR327">
        <v>0</v>
      </c>
      <c r="AT327">
        <v>0.22</v>
      </c>
      <c r="AU327" t="s">
        <v>98</v>
      </c>
      <c r="AV327">
        <v>1</v>
      </c>
      <c r="AW327">
        <v>2</v>
      </c>
      <c r="AX327">
        <v>991689920</v>
      </c>
      <c r="AY327">
        <v>1</v>
      </c>
      <c r="AZ327">
        <v>0</v>
      </c>
      <c r="BA327">
        <v>332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 ca="1">Y327*Source!I93</f>
        <v>3.5419999999999998</v>
      </c>
      <c r="CY327">
        <f>AD327</f>
        <v>9.92</v>
      </c>
      <c r="CZ327">
        <f>AH327</f>
        <v>9.92</v>
      </c>
      <c r="DA327">
        <f>AL327</f>
        <v>1</v>
      </c>
      <c r="DB327">
        <f>ROUND((ROUND(AT327*CZ327,2)*1.15),6)</f>
        <v>2.5070000000000001</v>
      </c>
      <c r="DC327">
        <f>ROUND((ROUND(AT327*AG327,2)*1.15),6)</f>
        <v>0</v>
      </c>
    </row>
    <row r="328" spans="1:107">
      <c r="A328">
        <f ca="1">ROW(Source!A93)</f>
        <v>93</v>
      </c>
      <c r="B328">
        <v>991676013</v>
      </c>
      <c r="C328">
        <v>991689919</v>
      </c>
      <c r="D328">
        <v>337974813</v>
      </c>
      <c r="E328">
        <v>1</v>
      </c>
      <c r="F328">
        <v>1</v>
      </c>
      <c r="G328">
        <v>1</v>
      </c>
      <c r="H328">
        <v>3</v>
      </c>
      <c r="I328" t="s">
        <v>549</v>
      </c>
      <c r="J328" t="s">
        <v>550</v>
      </c>
      <c r="K328" t="s">
        <v>551</v>
      </c>
      <c r="L328">
        <v>1348</v>
      </c>
      <c r="N328">
        <v>39568864</v>
      </c>
      <c r="O328" t="s">
        <v>530</v>
      </c>
      <c r="P328" t="s">
        <v>530</v>
      </c>
      <c r="Q328">
        <v>1000</v>
      </c>
      <c r="W328">
        <v>0</v>
      </c>
      <c r="X328">
        <v>1625292450</v>
      </c>
      <c r="Y328">
        <v>2.0000000000000002E-5</v>
      </c>
      <c r="AA328">
        <v>51858.14</v>
      </c>
      <c r="AB328">
        <v>0</v>
      </c>
      <c r="AC328">
        <v>0</v>
      </c>
      <c r="AD328">
        <v>0</v>
      </c>
      <c r="AE328">
        <v>15118.99</v>
      </c>
      <c r="AF328">
        <v>0</v>
      </c>
      <c r="AG328">
        <v>0</v>
      </c>
      <c r="AH328">
        <v>0</v>
      </c>
      <c r="AI328">
        <v>3.43</v>
      </c>
      <c r="AJ328">
        <v>1</v>
      </c>
      <c r="AK328">
        <v>1</v>
      </c>
      <c r="AL328">
        <v>1</v>
      </c>
      <c r="AN328">
        <v>0</v>
      </c>
      <c r="AO328">
        <v>1</v>
      </c>
      <c r="AP328">
        <v>0</v>
      </c>
      <c r="AQ328">
        <v>0</v>
      </c>
      <c r="AR328">
        <v>0</v>
      </c>
      <c r="AT328">
        <v>2.0000000000000002E-5</v>
      </c>
      <c r="AV328">
        <v>0</v>
      </c>
      <c r="AW328">
        <v>2</v>
      </c>
      <c r="AX328">
        <v>991689921</v>
      </c>
      <c r="AY328">
        <v>1</v>
      </c>
      <c r="AZ328">
        <v>0</v>
      </c>
      <c r="BA328">
        <v>333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 ca="1">Y328*Source!I93</f>
        <v>2.8000000000000003E-4</v>
      </c>
      <c r="CY328">
        <f>AA328</f>
        <v>51858.14</v>
      </c>
      <c r="CZ328">
        <f>AE328</f>
        <v>15118.99</v>
      </c>
      <c r="DA328">
        <f>AI328</f>
        <v>3.43</v>
      </c>
      <c r="DB328">
        <f>ROUND(ROUND(AT328*CZ328,2),6)</f>
        <v>0.3</v>
      </c>
      <c r="DC328">
        <f>ROUND(ROUND(AT328*AG328,2),6)</f>
        <v>0</v>
      </c>
    </row>
    <row r="329" spans="1:107">
      <c r="A329">
        <f ca="1">ROW(Source!A93)</f>
        <v>93</v>
      </c>
      <c r="B329">
        <v>991676013</v>
      </c>
      <c r="C329">
        <v>991689919</v>
      </c>
      <c r="D329">
        <v>337974988</v>
      </c>
      <c r="E329">
        <v>1</v>
      </c>
      <c r="F329">
        <v>1</v>
      </c>
      <c r="G329">
        <v>1</v>
      </c>
      <c r="H329">
        <v>3</v>
      </c>
      <c r="I329" t="s">
        <v>552</v>
      </c>
      <c r="J329" t="s">
        <v>553</v>
      </c>
      <c r="K329" t="s">
        <v>554</v>
      </c>
      <c r="L329">
        <v>1348</v>
      </c>
      <c r="N329">
        <v>39568864</v>
      </c>
      <c r="O329" t="s">
        <v>530</v>
      </c>
      <c r="P329" t="s">
        <v>530</v>
      </c>
      <c r="Q329">
        <v>1000</v>
      </c>
      <c r="W329">
        <v>0</v>
      </c>
      <c r="X329">
        <v>24062879</v>
      </c>
      <c r="Y329">
        <v>1.0000000000000001E-5</v>
      </c>
      <c r="AA329">
        <v>66613.5</v>
      </c>
      <c r="AB329">
        <v>0</v>
      </c>
      <c r="AC329">
        <v>0</v>
      </c>
      <c r="AD329">
        <v>0</v>
      </c>
      <c r="AE329">
        <v>16950</v>
      </c>
      <c r="AF329">
        <v>0</v>
      </c>
      <c r="AG329">
        <v>0</v>
      </c>
      <c r="AH329">
        <v>0</v>
      </c>
      <c r="AI329">
        <v>3.93</v>
      </c>
      <c r="AJ329">
        <v>1</v>
      </c>
      <c r="AK329">
        <v>1</v>
      </c>
      <c r="AL329">
        <v>1</v>
      </c>
      <c r="AN329">
        <v>0</v>
      </c>
      <c r="AO329">
        <v>1</v>
      </c>
      <c r="AP329">
        <v>0</v>
      </c>
      <c r="AQ329">
        <v>0</v>
      </c>
      <c r="AR329">
        <v>0</v>
      </c>
      <c r="AT329">
        <v>1.0000000000000001E-5</v>
      </c>
      <c r="AV329">
        <v>0</v>
      </c>
      <c r="AW329">
        <v>2</v>
      </c>
      <c r="AX329">
        <v>991689922</v>
      </c>
      <c r="AY329">
        <v>1</v>
      </c>
      <c r="AZ329">
        <v>0</v>
      </c>
      <c r="BA329">
        <v>334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 ca="1">Y329*Source!I93</f>
        <v>1.4000000000000001E-4</v>
      </c>
      <c r="CY329">
        <f>AA329</f>
        <v>66613.5</v>
      </c>
      <c r="CZ329">
        <f>AE329</f>
        <v>16950</v>
      </c>
      <c r="DA329">
        <f>AI329</f>
        <v>3.93</v>
      </c>
      <c r="DB329">
        <f>ROUND(ROUND(AT329*CZ329,2),6)</f>
        <v>0.17</v>
      </c>
      <c r="DC329">
        <f>ROUND(ROUND(AT329*AG329,2),6)</f>
        <v>0</v>
      </c>
    </row>
    <row r="330" spans="1:107">
      <c r="A330">
        <f ca="1">ROW(Source!A93)</f>
        <v>93</v>
      </c>
      <c r="B330">
        <v>991676013</v>
      </c>
      <c r="C330">
        <v>991689919</v>
      </c>
      <c r="D330">
        <v>337972378</v>
      </c>
      <c r="E330">
        <v>1</v>
      </c>
      <c r="F330">
        <v>1</v>
      </c>
      <c r="G330">
        <v>1</v>
      </c>
      <c r="H330">
        <v>3</v>
      </c>
      <c r="I330" t="s">
        <v>555</v>
      </c>
      <c r="J330" t="s">
        <v>556</v>
      </c>
      <c r="K330" t="s">
        <v>557</v>
      </c>
      <c r="L330">
        <v>1346</v>
      </c>
      <c r="N330">
        <v>39568864</v>
      </c>
      <c r="O330" t="s">
        <v>540</v>
      </c>
      <c r="P330" t="s">
        <v>540</v>
      </c>
      <c r="Q330">
        <v>1</v>
      </c>
      <c r="W330">
        <v>0</v>
      </c>
      <c r="X330">
        <v>-2113933962</v>
      </c>
      <c r="Y330">
        <v>0.01</v>
      </c>
      <c r="AA330">
        <v>77.56</v>
      </c>
      <c r="AB330">
        <v>0</v>
      </c>
      <c r="AC330">
        <v>0</v>
      </c>
      <c r="AD330">
        <v>0</v>
      </c>
      <c r="AE330">
        <v>37.29</v>
      </c>
      <c r="AF330">
        <v>0</v>
      </c>
      <c r="AG330">
        <v>0</v>
      </c>
      <c r="AH330">
        <v>0</v>
      </c>
      <c r="AI330">
        <v>2.08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T330">
        <v>0.01</v>
      </c>
      <c r="AV330">
        <v>0</v>
      </c>
      <c r="AW330">
        <v>2</v>
      </c>
      <c r="AX330">
        <v>991689923</v>
      </c>
      <c r="AY330">
        <v>1</v>
      </c>
      <c r="AZ330">
        <v>0</v>
      </c>
      <c r="BA330">
        <v>335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 ca="1">Y330*Source!I93</f>
        <v>0.14000000000000001</v>
      </c>
      <c r="CY330">
        <f>AA330</f>
        <v>77.56</v>
      </c>
      <c r="CZ330">
        <f>AE330</f>
        <v>37.29</v>
      </c>
      <c r="DA330">
        <f>AI330</f>
        <v>2.08</v>
      </c>
      <c r="DB330">
        <f>ROUND(ROUND(AT330*CZ330,2),6)</f>
        <v>0.37</v>
      </c>
      <c r="DC330">
        <f>ROUND(ROUND(AT330*AG330,2),6)</f>
        <v>0</v>
      </c>
    </row>
    <row r="331" spans="1:107">
      <c r="A331">
        <f ca="1">ROW(Source!A93)</f>
        <v>93</v>
      </c>
      <c r="B331">
        <v>991676013</v>
      </c>
      <c r="C331">
        <v>991689919</v>
      </c>
      <c r="D331">
        <v>338004975</v>
      </c>
      <c r="E331">
        <v>1</v>
      </c>
      <c r="F331">
        <v>1</v>
      </c>
      <c r="G331">
        <v>1</v>
      </c>
      <c r="H331">
        <v>3</v>
      </c>
      <c r="I331" t="s">
        <v>243</v>
      </c>
      <c r="J331" t="s">
        <v>245</v>
      </c>
      <c r="K331" t="s">
        <v>244</v>
      </c>
      <c r="L331">
        <v>1035</v>
      </c>
      <c r="N331">
        <v>1013</v>
      </c>
      <c r="O331" t="s">
        <v>220</v>
      </c>
      <c r="P331" t="s">
        <v>220</v>
      </c>
      <c r="Q331">
        <v>1</v>
      </c>
      <c r="W331">
        <v>1</v>
      </c>
      <c r="X331">
        <v>2094886227</v>
      </c>
      <c r="Y331">
        <v>-1</v>
      </c>
      <c r="AA331">
        <v>626.25</v>
      </c>
      <c r="AB331">
        <v>0</v>
      </c>
      <c r="AC331">
        <v>0</v>
      </c>
      <c r="AD331">
        <v>0</v>
      </c>
      <c r="AE331">
        <v>65.989999999999995</v>
      </c>
      <c r="AF331">
        <v>0</v>
      </c>
      <c r="AG331">
        <v>0</v>
      </c>
      <c r="AH331">
        <v>0</v>
      </c>
      <c r="AI331">
        <v>9.49</v>
      </c>
      <c r="AJ331">
        <v>1</v>
      </c>
      <c r="AK331">
        <v>1</v>
      </c>
      <c r="AL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T331">
        <v>-1</v>
      </c>
      <c r="AV331">
        <v>0</v>
      </c>
      <c r="AW331">
        <v>2</v>
      </c>
      <c r="AX331">
        <v>991689924</v>
      </c>
      <c r="AY331">
        <v>1</v>
      </c>
      <c r="AZ331">
        <v>6144</v>
      </c>
      <c r="BA331">
        <v>336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 ca="1">Y331*Source!I93</f>
        <v>-14</v>
      </c>
      <c r="CY331">
        <f>AA331</f>
        <v>626.25</v>
      </c>
      <c r="CZ331">
        <f>AE331</f>
        <v>65.989999999999995</v>
      </c>
      <c r="DA331">
        <f>AI331</f>
        <v>9.49</v>
      </c>
      <c r="DB331">
        <f>ROUND(ROUND(AT331*CZ331,2),6)</f>
        <v>-65.989999999999995</v>
      </c>
      <c r="DC331">
        <f>ROUND(ROUND(AT331*AG331,2),6)</f>
        <v>0</v>
      </c>
    </row>
    <row r="332" spans="1:107">
      <c r="A332">
        <f ca="1">ROW(Source!A93)</f>
        <v>93</v>
      </c>
      <c r="B332">
        <v>991676013</v>
      </c>
      <c r="C332">
        <v>991689919</v>
      </c>
      <c r="D332">
        <v>0</v>
      </c>
      <c r="E332">
        <v>0</v>
      </c>
      <c r="F332">
        <v>1</v>
      </c>
      <c r="G332">
        <v>1</v>
      </c>
      <c r="H332">
        <v>3</v>
      </c>
      <c r="I332" t="s">
        <v>109</v>
      </c>
      <c r="K332" t="s">
        <v>247</v>
      </c>
      <c r="L332">
        <v>1354</v>
      </c>
      <c r="N332">
        <v>1010</v>
      </c>
      <c r="O332" t="s">
        <v>144</v>
      </c>
      <c r="P332" t="s">
        <v>145</v>
      </c>
      <c r="Q332">
        <v>1</v>
      </c>
      <c r="W332">
        <v>0</v>
      </c>
      <c r="X332">
        <v>1810835437</v>
      </c>
      <c r="Y332">
        <v>1</v>
      </c>
      <c r="AA332">
        <v>735.83</v>
      </c>
      <c r="AB332">
        <v>0</v>
      </c>
      <c r="AC332">
        <v>0</v>
      </c>
      <c r="AD332">
        <v>0</v>
      </c>
      <c r="AE332">
        <v>735.83</v>
      </c>
      <c r="AF332">
        <v>0</v>
      </c>
      <c r="AG332">
        <v>0</v>
      </c>
      <c r="AH332">
        <v>0</v>
      </c>
      <c r="AI332">
        <v>1</v>
      </c>
      <c r="AJ332">
        <v>1</v>
      </c>
      <c r="AK332">
        <v>1</v>
      </c>
      <c r="AL332">
        <v>1</v>
      </c>
      <c r="AN332">
        <v>0</v>
      </c>
      <c r="AO332">
        <v>0</v>
      </c>
      <c r="AP332">
        <v>0</v>
      </c>
      <c r="AQ332">
        <v>0</v>
      </c>
      <c r="AR332">
        <v>0</v>
      </c>
      <c r="AT332">
        <v>1</v>
      </c>
      <c r="AV332">
        <v>0</v>
      </c>
      <c r="AW332">
        <v>1</v>
      </c>
      <c r="AX332">
        <v>-1</v>
      </c>
      <c r="AY332">
        <v>0</v>
      </c>
      <c r="AZ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 ca="1">Y332*Source!I93</f>
        <v>14</v>
      </c>
      <c r="CY332">
        <f>AA332</f>
        <v>735.83</v>
      </c>
      <c r="CZ332">
        <f>AE332</f>
        <v>735.83</v>
      </c>
      <c r="DA332">
        <f>AI332</f>
        <v>1</v>
      </c>
      <c r="DB332">
        <f>ROUND(ROUND(AT332*CZ332,2),6)</f>
        <v>735.83</v>
      </c>
      <c r="DC332">
        <f>ROUND(ROUND(AT332*AG332,2),6)</f>
        <v>0</v>
      </c>
    </row>
    <row r="333" spans="1:107">
      <c r="A333">
        <f ca="1">ROW(Source!A98)</f>
        <v>98</v>
      </c>
      <c r="B333">
        <v>991675999</v>
      </c>
      <c r="C333">
        <v>991690126</v>
      </c>
      <c r="D333">
        <v>37773090</v>
      </c>
      <c r="E333">
        <v>1</v>
      </c>
      <c r="F333">
        <v>1</v>
      </c>
      <c r="G333">
        <v>1</v>
      </c>
      <c r="H333">
        <v>1</v>
      </c>
      <c r="I333" t="s">
        <v>650</v>
      </c>
      <c r="K333" t="s">
        <v>651</v>
      </c>
      <c r="L333">
        <v>1369</v>
      </c>
      <c r="N333">
        <v>1013</v>
      </c>
      <c r="O333" t="s">
        <v>499</v>
      </c>
      <c r="P333" t="s">
        <v>499</v>
      </c>
      <c r="Q333">
        <v>1</v>
      </c>
      <c r="W333">
        <v>0</v>
      </c>
      <c r="X333">
        <v>1709986911</v>
      </c>
      <c r="Y333">
        <v>0.124</v>
      </c>
      <c r="AA333">
        <v>0</v>
      </c>
      <c r="AB333">
        <v>0</v>
      </c>
      <c r="AC333">
        <v>0</v>
      </c>
      <c r="AD333">
        <v>9.4</v>
      </c>
      <c r="AE333">
        <v>0</v>
      </c>
      <c r="AF333">
        <v>0</v>
      </c>
      <c r="AG333">
        <v>0</v>
      </c>
      <c r="AH333">
        <v>9.4</v>
      </c>
      <c r="AI333">
        <v>1</v>
      </c>
      <c r="AJ333">
        <v>1</v>
      </c>
      <c r="AK333">
        <v>1</v>
      </c>
      <c r="AL333">
        <v>1</v>
      </c>
      <c r="AN333">
        <v>0</v>
      </c>
      <c r="AO333">
        <v>1</v>
      </c>
      <c r="AP333">
        <v>1</v>
      </c>
      <c r="AQ333">
        <v>0</v>
      </c>
      <c r="AR333">
        <v>0</v>
      </c>
      <c r="AT333">
        <v>0.31</v>
      </c>
      <c r="AU333" t="s">
        <v>213</v>
      </c>
      <c r="AV333">
        <v>1</v>
      </c>
      <c r="AW333">
        <v>2</v>
      </c>
      <c r="AX333">
        <v>991690127</v>
      </c>
      <c r="AY333">
        <v>1</v>
      </c>
      <c r="AZ333">
        <v>0</v>
      </c>
      <c r="BA333">
        <v>337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 ca="1">Y333*Source!I98</f>
        <v>1.24</v>
      </c>
      <c r="CY333">
        <f>AD333</f>
        <v>9.4</v>
      </c>
      <c r="CZ333">
        <f>AH333</f>
        <v>9.4</v>
      </c>
      <c r="DA333">
        <f>AL333</f>
        <v>1</v>
      </c>
      <c r="DB333">
        <f>ROUND((ROUND(AT333*CZ333,2)*0.4),6)</f>
        <v>1.1639999999999999</v>
      </c>
      <c r="DC333">
        <f>ROUND((ROUND(AT333*AG333,2)*0.4),6)</f>
        <v>0</v>
      </c>
    </row>
    <row r="334" spans="1:107">
      <c r="A334">
        <f ca="1">ROW(Source!A98)</f>
        <v>98</v>
      </c>
      <c r="B334">
        <v>991675999</v>
      </c>
      <c r="C334">
        <v>991690126</v>
      </c>
      <c r="D334">
        <v>337974813</v>
      </c>
      <c r="E334">
        <v>1</v>
      </c>
      <c r="F334">
        <v>1</v>
      </c>
      <c r="G334">
        <v>1</v>
      </c>
      <c r="H334">
        <v>3</v>
      </c>
      <c r="I334" t="s">
        <v>549</v>
      </c>
      <c r="J334" t="s">
        <v>550</v>
      </c>
      <c r="K334" t="s">
        <v>551</v>
      </c>
      <c r="L334">
        <v>1348</v>
      </c>
      <c r="N334">
        <v>39568864</v>
      </c>
      <c r="O334" t="s">
        <v>530</v>
      </c>
      <c r="P334" t="s">
        <v>530</v>
      </c>
      <c r="Q334">
        <v>1000</v>
      </c>
      <c r="W334">
        <v>0</v>
      </c>
      <c r="X334">
        <v>1625292450</v>
      </c>
      <c r="Y334">
        <v>0</v>
      </c>
      <c r="AA334">
        <v>15118.99</v>
      </c>
      <c r="AB334">
        <v>0</v>
      </c>
      <c r="AC334">
        <v>0</v>
      </c>
      <c r="AD334">
        <v>0</v>
      </c>
      <c r="AE334">
        <v>15118.99</v>
      </c>
      <c r="AF334">
        <v>0</v>
      </c>
      <c r="AG334">
        <v>0</v>
      </c>
      <c r="AH334">
        <v>0</v>
      </c>
      <c r="AI334">
        <v>1</v>
      </c>
      <c r="AJ334">
        <v>1</v>
      </c>
      <c r="AK334">
        <v>1</v>
      </c>
      <c r="AL334">
        <v>1</v>
      </c>
      <c r="AN334">
        <v>0</v>
      </c>
      <c r="AO334">
        <v>1</v>
      </c>
      <c r="AP334">
        <v>1</v>
      </c>
      <c r="AQ334">
        <v>0</v>
      </c>
      <c r="AR334">
        <v>0</v>
      </c>
      <c r="AT334">
        <v>2.0000000000000002E-5</v>
      </c>
      <c r="AU334" t="s">
        <v>212</v>
      </c>
      <c r="AV334">
        <v>0</v>
      </c>
      <c r="AW334">
        <v>2</v>
      </c>
      <c r="AX334">
        <v>991690128</v>
      </c>
      <c r="AY334">
        <v>1</v>
      </c>
      <c r="AZ334">
        <v>0</v>
      </c>
      <c r="BA334">
        <v>338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 ca="1">Y334*Source!I98</f>
        <v>0</v>
      </c>
      <c r="CY334">
        <f>AA334</f>
        <v>15118.99</v>
      </c>
      <c r="CZ334">
        <f>AE334</f>
        <v>15118.99</v>
      </c>
      <c r="DA334">
        <f>AI334</f>
        <v>1</v>
      </c>
      <c r="DB334">
        <f>ROUND((ROUND(AT334*CZ334,2)*0),6)</f>
        <v>0</v>
      </c>
      <c r="DC334">
        <f>ROUND((ROUND(AT334*AG334,2)*0),6)</f>
        <v>0</v>
      </c>
    </row>
    <row r="335" spans="1:107">
      <c r="A335">
        <f ca="1">ROW(Source!A98)</f>
        <v>98</v>
      </c>
      <c r="B335">
        <v>991675999</v>
      </c>
      <c r="C335">
        <v>991690126</v>
      </c>
      <c r="D335">
        <v>337971866</v>
      </c>
      <c r="E335">
        <v>1</v>
      </c>
      <c r="F335">
        <v>1</v>
      </c>
      <c r="G335">
        <v>1</v>
      </c>
      <c r="H335">
        <v>3</v>
      </c>
      <c r="I335" t="s">
        <v>652</v>
      </c>
      <c r="J335" t="s">
        <v>653</v>
      </c>
      <c r="K335" t="s">
        <v>654</v>
      </c>
      <c r="L335">
        <v>1348</v>
      </c>
      <c r="N335">
        <v>39568864</v>
      </c>
      <c r="O335" t="s">
        <v>530</v>
      </c>
      <c r="P335" t="s">
        <v>530</v>
      </c>
      <c r="Q335">
        <v>1000</v>
      </c>
      <c r="W335">
        <v>0</v>
      </c>
      <c r="X335">
        <v>1910714448</v>
      </c>
      <c r="Y335">
        <v>0</v>
      </c>
      <c r="AA335">
        <v>9266</v>
      </c>
      <c r="AB335">
        <v>0</v>
      </c>
      <c r="AC335">
        <v>0</v>
      </c>
      <c r="AD335">
        <v>0</v>
      </c>
      <c r="AE335">
        <v>9266</v>
      </c>
      <c r="AF335">
        <v>0</v>
      </c>
      <c r="AG335">
        <v>0</v>
      </c>
      <c r="AH335">
        <v>0</v>
      </c>
      <c r="AI335">
        <v>1</v>
      </c>
      <c r="AJ335">
        <v>1</v>
      </c>
      <c r="AK335">
        <v>1</v>
      </c>
      <c r="AL335">
        <v>1</v>
      </c>
      <c r="AN335">
        <v>0</v>
      </c>
      <c r="AO335">
        <v>1</v>
      </c>
      <c r="AP335">
        <v>1</v>
      </c>
      <c r="AQ335">
        <v>0</v>
      </c>
      <c r="AR335">
        <v>0</v>
      </c>
      <c r="AT335">
        <v>1.1E-4</v>
      </c>
      <c r="AU335" t="s">
        <v>212</v>
      </c>
      <c r="AV335">
        <v>0</v>
      </c>
      <c r="AW335">
        <v>2</v>
      </c>
      <c r="AX335">
        <v>991690129</v>
      </c>
      <c r="AY335">
        <v>1</v>
      </c>
      <c r="AZ335">
        <v>0</v>
      </c>
      <c r="BA335">
        <v>339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 ca="1">Y335*Source!I98</f>
        <v>0</v>
      </c>
      <c r="CY335">
        <f>AA335</f>
        <v>9266</v>
      </c>
      <c r="CZ335">
        <f>AE335</f>
        <v>9266</v>
      </c>
      <c r="DA335">
        <f>AI335</f>
        <v>1</v>
      </c>
      <c r="DB335">
        <f>ROUND((ROUND(AT335*CZ335,2)*0),6)</f>
        <v>0</v>
      </c>
      <c r="DC335">
        <f>ROUND((ROUND(AT335*AG335,2)*0),6)</f>
        <v>0</v>
      </c>
    </row>
    <row r="336" spans="1:107">
      <c r="A336">
        <f ca="1">ROW(Source!A98)</f>
        <v>98</v>
      </c>
      <c r="B336">
        <v>991675999</v>
      </c>
      <c r="C336">
        <v>991690126</v>
      </c>
      <c r="D336">
        <v>337974988</v>
      </c>
      <c r="E336">
        <v>1</v>
      </c>
      <c r="F336">
        <v>1</v>
      </c>
      <c r="G336">
        <v>1</v>
      </c>
      <c r="H336">
        <v>3</v>
      </c>
      <c r="I336" t="s">
        <v>552</v>
      </c>
      <c r="J336" t="s">
        <v>553</v>
      </c>
      <c r="K336" t="s">
        <v>554</v>
      </c>
      <c r="L336">
        <v>1348</v>
      </c>
      <c r="N336">
        <v>39568864</v>
      </c>
      <c r="O336" t="s">
        <v>530</v>
      </c>
      <c r="P336" t="s">
        <v>530</v>
      </c>
      <c r="Q336">
        <v>1000</v>
      </c>
      <c r="W336">
        <v>0</v>
      </c>
      <c r="X336">
        <v>24062879</v>
      </c>
      <c r="Y336">
        <v>0</v>
      </c>
      <c r="AA336">
        <v>16950</v>
      </c>
      <c r="AB336">
        <v>0</v>
      </c>
      <c r="AC336">
        <v>0</v>
      </c>
      <c r="AD336">
        <v>0</v>
      </c>
      <c r="AE336">
        <v>16950</v>
      </c>
      <c r="AF336">
        <v>0</v>
      </c>
      <c r="AG336">
        <v>0</v>
      </c>
      <c r="AH336">
        <v>0</v>
      </c>
      <c r="AI336">
        <v>1</v>
      </c>
      <c r="AJ336">
        <v>1</v>
      </c>
      <c r="AK336">
        <v>1</v>
      </c>
      <c r="AL336">
        <v>1</v>
      </c>
      <c r="AN336">
        <v>0</v>
      </c>
      <c r="AO336">
        <v>1</v>
      </c>
      <c r="AP336">
        <v>1</v>
      </c>
      <c r="AQ336">
        <v>0</v>
      </c>
      <c r="AR336">
        <v>0</v>
      </c>
      <c r="AT336">
        <v>1.0000000000000001E-5</v>
      </c>
      <c r="AU336" t="s">
        <v>212</v>
      </c>
      <c r="AV336">
        <v>0</v>
      </c>
      <c r="AW336">
        <v>2</v>
      </c>
      <c r="AX336">
        <v>991690130</v>
      </c>
      <c r="AY336">
        <v>1</v>
      </c>
      <c r="AZ336">
        <v>0</v>
      </c>
      <c r="BA336">
        <v>340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 ca="1">Y336*Source!I98</f>
        <v>0</v>
      </c>
      <c r="CY336">
        <f>AA336</f>
        <v>16950</v>
      </c>
      <c r="CZ336">
        <f>AE336</f>
        <v>16950</v>
      </c>
      <c r="DA336">
        <f>AI336</f>
        <v>1</v>
      </c>
      <c r="DB336">
        <f>ROUND((ROUND(AT336*CZ336,2)*0),6)</f>
        <v>0</v>
      </c>
      <c r="DC336">
        <f>ROUND((ROUND(AT336*AG336,2)*0),6)</f>
        <v>0</v>
      </c>
    </row>
    <row r="337" spans="1:107">
      <c r="A337">
        <f ca="1">ROW(Source!A98)</f>
        <v>98</v>
      </c>
      <c r="B337">
        <v>991675999</v>
      </c>
      <c r="C337">
        <v>991690126</v>
      </c>
      <c r="D337">
        <v>337972378</v>
      </c>
      <c r="E337">
        <v>1</v>
      </c>
      <c r="F337">
        <v>1</v>
      </c>
      <c r="G337">
        <v>1</v>
      </c>
      <c r="H337">
        <v>3</v>
      </c>
      <c r="I337" t="s">
        <v>555</v>
      </c>
      <c r="J337" t="s">
        <v>556</v>
      </c>
      <c r="K337" t="s">
        <v>557</v>
      </c>
      <c r="L337">
        <v>1346</v>
      </c>
      <c r="N337">
        <v>39568864</v>
      </c>
      <c r="O337" t="s">
        <v>540</v>
      </c>
      <c r="P337" t="s">
        <v>540</v>
      </c>
      <c r="Q337">
        <v>1</v>
      </c>
      <c r="W337">
        <v>0</v>
      </c>
      <c r="X337">
        <v>-2113933962</v>
      </c>
      <c r="Y337">
        <v>0</v>
      </c>
      <c r="AA337">
        <v>37.29</v>
      </c>
      <c r="AB337">
        <v>0</v>
      </c>
      <c r="AC337">
        <v>0</v>
      </c>
      <c r="AD337">
        <v>0</v>
      </c>
      <c r="AE337">
        <v>37.29</v>
      </c>
      <c r="AF337">
        <v>0</v>
      </c>
      <c r="AG337">
        <v>0</v>
      </c>
      <c r="AH337">
        <v>0</v>
      </c>
      <c r="AI337">
        <v>1</v>
      </c>
      <c r="AJ337">
        <v>1</v>
      </c>
      <c r="AK337">
        <v>1</v>
      </c>
      <c r="AL337">
        <v>1</v>
      </c>
      <c r="AN337">
        <v>0</v>
      </c>
      <c r="AO337">
        <v>1</v>
      </c>
      <c r="AP337">
        <v>1</v>
      </c>
      <c r="AQ337">
        <v>0</v>
      </c>
      <c r="AR337">
        <v>0</v>
      </c>
      <c r="AT337">
        <v>0.01</v>
      </c>
      <c r="AU337" t="s">
        <v>212</v>
      </c>
      <c r="AV337">
        <v>0</v>
      </c>
      <c r="AW337">
        <v>2</v>
      </c>
      <c r="AX337">
        <v>991690131</v>
      </c>
      <c r="AY337">
        <v>1</v>
      </c>
      <c r="AZ337">
        <v>0</v>
      </c>
      <c r="BA337">
        <v>341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 ca="1">Y337*Source!I98</f>
        <v>0</v>
      </c>
      <c r="CY337">
        <f>AA337</f>
        <v>37.29</v>
      </c>
      <c r="CZ337">
        <f>AE337</f>
        <v>37.29</v>
      </c>
      <c r="DA337">
        <f>AI337</f>
        <v>1</v>
      </c>
      <c r="DB337">
        <f>ROUND((ROUND(AT337*CZ337,2)*0),6)</f>
        <v>0</v>
      </c>
      <c r="DC337">
        <f>ROUND((ROUND(AT337*AG337,2)*0),6)</f>
        <v>0</v>
      </c>
    </row>
    <row r="338" spans="1:107">
      <c r="A338">
        <f ca="1">ROW(Source!A98)</f>
        <v>98</v>
      </c>
      <c r="B338">
        <v>991675999</v>
      </c>
      <c r="C338">
        <v>991690126</v>
      </c>
      <c r="D338">
        <v>338005027</v>
      </c>
      <c r="E338">
        <v>1</v>
      </c>
      <c r="F338">
        <v>1</v>
      </c>
      <c r="G338">
        <v>1</v>
      </c>
      <c r="H338">
        <v>3</v>
      </c>
      <c r="I338" t="s">
        <v>256</v>
      </c>
      <c r="J338" t="s">
        <v>258</v>
      </c>
      <c r="K338" t="s">
        <v>257</v>
      </c>
      <c r="L338">
        <v>1035</v>
      </c>
      <c r="N338">
        <v>1013</v>
      </c>
      <c r="O338" t="s">
        <v>220</v>
      </c>
      <c r="P338" t="s">
        <v>220</v>
      </c>
      <c r="Q338">
        <v>1</v>
      </c>
      <c r="W338">
        <v>0</v>
      </c>
      <c r="X338">
        <v>764147688</v>
      </c>
      <c r="Y338">
        <v>0</v>
      </c>
      <c r="AA338">
        <v>124.99</v>
      </c>
      <c r="AB338">
        <v>0</v>
      </c>
      <c r="AC338">
        <v>0</v>
      </c>
      <c r="AD338">
        <v>0</v>
      </c>
      <c r="AE338">
        <v>124.99</v>
      </c>
      <c r="AF338">
        <v>0</v>
      </c>
      <c r="AG338">
        <v>0</v>
      </c>
      <c r="AH338">
        <v>0</v>
      </c>
      <c r="AI338">
        <v>1</v>
      </c>
      <c r="AJ338">
        <v>1</v>
      </c>
      <c r="AK338">
        <v>1</v>
      </c>
      <c r="AL338">
        <v>1</v>
      </c>
      <c r="AN338">
        <v>0</v>
      </c>
      <c r="AO338">
        <v>1</v>
      </c>
      <c r="AP338">
        <v>1</v>
      </c>
      <c r="AQ338">
        <v>0</v>
      </c>
      <c r="AR338">
        <v>0</v>
      </c>
      <c r="AT338">
        <v>1</v>
      </c>
      <c r="AU338" t="s">
        <v>212</v>
      </c>
      <c r="AV338">
        <v>0</v>
      </c>
      <c r="AW338">
        <v>2</v>
      </c>
      <c r="AX338">
        <v>991690132</v>
      </c>
      <c r="AY338">
        <v>1</v>
      </c>
      <c r="AZ338">
        <v>0</v>
      </c>
      <c r="BA338">
        <v>342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 ca="1">Y338*Source!I98</f>
        <v>0</v>
      </c>
      <c r="CY338">
        <f>AA338</f>
        <v>124.99</v>
      </c>
      <c r="CZ338">
        <f>AE338</f>
        <v>124.99</v>
      </c>
      <c r="DA338">
        <f>AI338</f>
        <v>1</v>
      </c>
      <c r="DB338">
        <f>ROUND((ROUND(AT338*CZ338,2)*0),6)</f>
        <v>0</v>
      </c>
      <c r="DC338">
        <f>ROUND((ROUND(AT338*AG338,2)*0),6)</f>
        <v>0</v>
      </c>
    </row>
    <row r="339" spans="1:107">
      <c r="A339">
        <f ca="1">ROW(Source!A99)</f>
        <v>99</v>
      </c>
      <c r="B339">
        <v>991676013</v>
      </c>
      <c r="C339">
        <v>991690126</v>
      </c>
      <c r="D339">
        <v>37773090</v>
      </c>
      <c r="E339">
        <v>1</v>
      </c>
      <c r="F339">
        <v>1</v>
      </c>
      <c r="G339">
        <v>1</v>
      </c>
      <c r="H339">
        <v>1</v>
      </c>
      <c r="I339" t="s">
        <v>650</v>
      </c>
      <c r="K339" t="s">
        <v>651</v>
      </c>
      <c r="L339">
        <v>1369</v>
      </c>
      <c r="N339">
        <v>1013</v>
      </c>
      <c r="O339" t="s">
        <v>499</v>
      </c>
      <c r="P339" t="s">
        <v>499</v>
      </c>
      <c r="Q339">
        <v>1</v>
      </c>
      <c r="W339">
        <v>0</v>
      </c>
      <c r="X339">
        <v>1709986911</v>
      </c>
      <c r="Y339">
        <v>0.124</v>
      </c>
      <c r="AA339">
        <v>0</v>
      </c>
      <c r="AB339">
        <v>0</v>
      </c>
      <c r="AC339">
        <v>0</v>
      </c>
      <c r="AD339">
        <v>9.4</v>
      </c>
      <c r="AE339">
        <v>0</v>
      </c>
      <c r="AF339">
        <v>0</v>
      </c>
      <c r="AG339">
        <v>0</v>
      </c>
      <c r="AH339">
        <v>9.4</v>
      </c>
      <c r="AI339">
        <v>1</v>
      </c>
      <c r="AJ339">
        <v>1</v>
      </c>
      <c r="AK339">
        <v>1</v>
      </c>
      <c r="AL339">
        <v>1</v>
      </c>
      <c r="AN339">
        <v>0</v>
      </c>
      <c r="AO339">
        <v>1</v>
      </c>
      <c r="AP339">
        <v>1</v>
      </c>
      <c r="AQ339">
        <v>0</v>
      </c>
      <c r="AR339">
        <v>0</v>
      </c>
      <c r="AT339">
        <v>0.31</v>
      </c>
      <c r="AU339" t="s">
        <v>213</v>
      </c>
      <c r="AV339">
        <v>1</v>
      </c>
      <c r="AW339">
        <v>2</v>
      </c>
      <c r="AX339">
        <v>991690127</v>
      </c>
      <c r="AY339">
        <v>1</v>
      </c>
      <c r="AZ339">
        <v>0</v>
      </c>
      <c r="BA339">
        <v>343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 ca="1">Y339*Source!I99</f>
        <v>1.24</v>
      </c>
      <c r="CY339">
        <f>AD339</f>
        <v>9.4</v>
      </c>
      <c r="CZ339">
        <f>AH339</f>
        <v>9.4</v>
      </c>
      <c r="DA339">
        <f>AL339</f>
        <v>1</v>
      </c>
      <c r="DB339">
        <f>ROUND((ROUND(AT339*CZ339,2)*0.4),6)</f>
        <v>1.1639999999999999</v>
      </c>
      <c r="DC339">
        <f>ROUND((ROUND(AT339*AG339,2)*0.4),6)</f>
        <v>0</v>
      </c>
    </row>
    <row r="340" spans="1:107">
      <c r="A340">
        <f ca="1">ROW(Source!A99)</f>
        <v>99</v>
      </c>
      <c r="B340">
        <v>991676013</v>
      </c>
      <c r="C340">
        <v>991690126</v>
      </c>
      <c r="D340">
        <v>337974813</v>
      </c>
      <c r="E340">
        <v>1</v>
      </c>
      <c r="F340">
        <v>1</v>
      </c>
      <c r="G340">
        <v>1</v>
      </c>
      <c r="H340">
        <v>3</v>
      </c>
      <c r="I340" t="s">
        <v>549</v>
      </c>
      <c r="J340" t="s">
        <v>550</v>
      </c>
      <c r="K340" t="s">
        <v>551</v>
      </c>
      <c r="L340">
        <v>1348</v>
      </c>
      <c r="N340">
        <v>39568864</v>
      </c>
      <c r="O340" t="s">
        <v>530</v>
      </c>
      <c r="P340" t="s">
        <v>530</v>
      </c>
      <c r="Q340">
        <v>1000</v>
      </c>
      <c r="W340">
        <v>0</v>
      </c>
      <c r="X340">
        <v>1625292450</v>
      </c>
      <c r="Y340">
        <v>0</v>
      </c>
      <c r="AA340">
        <v>51858.14</v>
      </c>
      <c r="AB340">
        <v>0</v>
      </c>
      <c r="AC340">
        <v>0</v>
      </c>
      <c r="AD340">
        <v>0</v>
      </c>
      <c r="AE340">
        <v>15118.99</v>
      </c>
      <c r="AF340">
        <v>0</v>
      </c>
      <c r="AG340">
        <v>0</v>
      </c>
      <c r="AH340">
        <v>0</v>
      </c>
      <c r="AI340">
        <v>3.43</v>
      </c>
      <c r="AJ340">
        <v>1</v>
      </c>
      <c r="AK340">
        <v>1</v>
      </c>
      <c r="AL340">
        <v>1</v>
      </c>
      <c r="AN340">
        <v>0</v>
      </c>
      <c r="AO340">
        <v>1</v>
      </c>
      <c r="AP340">
        <v>1</v>
      </c>
      <c r="AQ340">
        <v>0</v>
      </c>
      <c r="AR340">
        <v>0</v>
      </c>
      <c r="AT340">
        <v>2.0000000000000002E-5</v>
      </c>
      <c r="AU340" t="s">
        <v>212</v>
      </c>
      <c r="AV340">
        <v>0</v>
      </c>
      <c r="AW340">
        <v>2</v>
      </c>
      <c r="AX340">
        <v>991690128</v>
      </c>
      <c r="AY340">
        <v>1</v>
      </c>
      <c r="AZ340">
        <v>0</v>
      </c>
      <c r="BA340">
        <v>344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 ca="1">Y340*Source!I99</f>
        <v>0</v>
      </c>
      <c r="CY340">
        <f>AA340</f>
        <v>51858.14</v>
      </c>
      <c r="CZ340">
        <f>AE340</f>
        <v>15118.99</v>
      </c>
      <c r="DA340">
        <f>AI340</f>
        <v>3.43</v>
      </c>
      <c r="DB340">
        <f>ROUND((ROUND(AT340*CZ340,2)*0),6)</f>
        <v>0</v>
      </c>
      <c r="DC340">
        <f>ROUND((ROUND(AT340*AG340,2)*0),6)</f>
        <v>0</v>
      </c>
    </row>
    <row r="341" spans="1:107">
      <c r="A341">
        <f ca="1">ROW(Source!A99)</f>
        <v>99</v>
      </c>
      <c r="B341">
        <v>991676013</v>
      </c>
      <c r="C341">
        <v>991690126</v>
      </c>
      <c r="D341">
        <v>337971866</v>
      </c>
      <c r="E341">
        <v>1</v>
      </c>
      <c r="F341">
        <v>1</v>
      </c>
      <c r="G341">
        <v>1</v>
      </c>
      <c r="H341">
        <v>3</v>
      </c>
      <c r="I341" t="s">
        <v>652</v>
      </c>
      <c r="J341" t="s">
        <v>653</v>
      </c>
      <c r="K341" t="s">
        <v>654</v>
      </c>
      <c r="L341">
        <v>1348</v>
      </c>
      <c r="N341">
        <v>39568864</v>
      </c>
      <c r="O341" t="s">
        <v>530</v>
      </c>
      <c r="P341" t="s">
        <v>530</v>
      </c>
      <c r="Q341">
        <v>1000</v>
      </c>
      <c r="W341">
        <v>0</v>
      </c>
      <c r="X341">
        <v>1910714448</v>
      </c>
      <c r="Y341">
        <v>0</v>
      </c>
      <c r="AA341">
        <v>63750.080000000002</v>
      </c>
      <c r="AB341">
        <v>0</v>
      </c>
      <c r="AC341">
        <v>0</v>
      </c>
      <c r="AD341">
        <v>0</v>
      </c>
      <c r="AE341">
        <v>9266</v>
      </c>
      <c r="AF341">
        <v>0</v>
      </c>
      <c r="AG341">
        <v>0</v>
      </c>
      <c r="AH341">
        <v>0</v>
      </c>
      <c r="AI341">
        <v>6.88</v>
      </c>
      <c r="AJ341">
        <v>1</v>
      </c>
      <c r="AK341">
        <v>1</v>
      </c>
      <c r="AL341">
        <v>1</v>
      </c>
      <c r="AN341">
        <v>0</v>
      </c>
      <c r="AO341">
        <v>1</v>
      </c>
      <c r="AP341">
        <v>1</v>
      </c>
      <c r="AQ341">
        <v>0</v>
      </c>
      <c r="AR341">
        <v>0</v>
      </c>
      <c r="AT341">
        <v>1.1E-4</v>
      </c>
      <c r="AU341" t="s">
        <v>212</v>
      </c>
      <c r="AV341">
        <v>0</v>
      </c>
      <c r="AW341">
        <v>2</v>
      </c>
      <c r="AX341">
        <v>991690129</v>
      </c>
      <c r="AY341">
        <v>1</v>
      </c>
      <c r="AZ341">
        <v>0</v>
      </c>
      <c r="BA341">
        <v>345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 ca="1">Y341*Source!I99</f>
        <v>0</v>
      </c>
      <c r="CY341">
        <f>AA341</f>
        <v>63750.080000000002</v>
      </c>
      <c r="CZ341">
        <f>AE341</f>
        <v>9266</v>
      </c>
      <c r="DA341">
        <f>AI341</f>
        <v>6.88</v>
      </c>
      <c r="DB341">
        <f>ROUND((ROUND(AT341*CZ341,2)*0),6)</f>
        <v>0</v>
      </c>
      <c r="DC341">
        <f>ROUND((ROUND(AT341*AG341,2)*0),6)</f>
        <v>0</v>
      </c>
    </row>
    <row r="342" spans="1:107">
      <c r="A342">
        <f ca="1">ROW(Source!A99)</f>
        <v>99</v>
      </c>
      <c r="B342">
        <v>991676013</v>
      </c>
      <c r="C342">
        <v>991690126</v>
      </c>
      <c r="D342">
        <v>337974988</v>
      </c>
      <c r="E342">
        <v>1</v>
      </c>
      <c r="F342">
        <v>1</v>
      </c>
      <c r="G342">
        <v>1</v>
      </c>
      <c r="H342">
        <v>3</v>
      </c>
      <c r="I342" t="s">
        <v>552</v>
      </c>
      <c r="J342" t="s">
        <v>553</v>
      </c>
      <c r="K342" t="s">
        <v>554</v>
      </c>
      <c r="L342">
        <v>1348</v>
      </c>
      <c r="N342">
        <v>39568864</v>
      </c>
      <c r="O342" t="s">
        <v>530</v>
      </c>
      <c r="P342" t="s">
        <v>530</v>
      </c>
      <c r="Q342">
        <v>1000</v>
      </c>
      <c r="W342">
        <v>0</v>
      </c>
      <c r="X342">
        <v>24062879</v>
      </c>
      <c r="Y342">
        <v>0</v>
      </c>
      <c r="AA342">
        <v>66613.5</v>
      </c>
      <c r="AB342">
        <v>0</v>
      </c>
      <c r="AC342">
        <v>0</v>
      </c>
      <c r="AD342">
        <v>0</v>
      </c>
      <c r="AE342">
        <v>16950</v>
      </c>
      <c r="AF342">
        <v>0</v>
      </c>
      <c r="AG342">
        <v>0</v>
      </c>
      <c r="AH342">
        <v>0</v>
      </c>
      <c r="AI342">
        <v>3.93</v>
      </c>
      <c r="AJ342">
        <v>1</v>
      </c>
      <c r="AK342">
        <v>1</v>
      </c>
      <c r="AL342">
        <v>1</v>
      </c>
      <c r="AN342">
        <v>0</v>
      </c>
      <c r="AO342">
        <v>1</v>
      </c>
      <c r="AP342">
        <v>1</v>
      </c>
      <c r="AQ342">
        <v>0</v>
      </c>
      <c r="AR342">
        <v>0</v>
      </c>
      <c r="AT342">
        <v>1.0000000000000001E-5</v>
      </c>
      <c r="AU342" t="s">
        <v>212</v>
      </c>
      <c r="AV342">
        <v>0</v>
      </c>
      <c r="AW342">
        <v>2</v>
      </c>
      <c r="AX342">
        <v>991690130</v>
      </c>
      <c r="AY342">
        <v>1</v>
      </c>
      <c r="AZ342">
        <v>0</v>
      </c>
      <c r="BA342">
        <v>346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 ca="1">Y342*Source!I99</f>
        <v>0</v>
      </c>
      <c r="CY342">
        <f>AA342</f>
        <v>66613.5</v>
      </c>
      <c r="CZ342">
        <f>AE342</f>
        <v>16950</v>
      </c>
      <c r="DA342">
        <f>AI342</f>
        <v>3.93</v>
      </c>
      <c r="DB342">
        <f>ROUND((ROUND(AT342*CZ342,2)*0),6)</f>
        <v>0</v>
      </c>
      <c r="DC342">
        <f>ROUND((ROUND(AT342*AG342,2)*0),6)</f>
        <v>0</v>
      </c>
    </row>
    <row r="343" spans="1:107">
      <c r="A343">
        <f ca="1">ROW(Source!A99)</f>
        <v>99</v>
      </c>
      <c r="B343">
        <v>991676013</v>
      </c>
      <c r="C343">
        <v>991690126</v>
      </c>
      <c r="D343">
        <v>337972378</v>
      </c>
      <c r="E343">
        <v>1</v>
      </c>
      <c r="F343">
        <v>1</v>
      </c>
      <c r="G343">
        <v>1</v>
      </c>
      <c r="H343">
        <v>3</v>
      </c>
      <c r="I343" t="s">
        <v>555</v>
      </c>
      <c r="J343" t="s">
        <v>556</v>
      </c>
      <c r="K343" t="s">
        <v>557</v>
      </c>
      <c r="L343">
        <v>1346</v>
      </c>
      <c r="N343">
        <v>39568864</v>
      </c>
      <c r="O343" t="s">
        <v>540</v>
      </c>
      <c r="P343" t="s">
        <v>540</v>
      </c>
      <c r="Q343">
        <v>1</v>
      </c>
      <c r="W343">
        <v>0</v>
      </c>
      <c r="X343">
        <v>-2113933962</v>
      </c>
      <c r="Y343">
        <v>0</v>
      </c>
      <c r="AA343">
        <v>77.56</v>
      </c>
      <c r="AB343">
        <v>0</v>
      </c>
      <c r="AC343">
        <v>0</v>
      </c>
      <c r="AD343">
        <v>0</v>
      </c>
      <c r="AE343">
        <v>37.29</v>
      </c>
      <c r="AF343">
        <v>0</v>
      </c>
      <c r="AG343">
        <v>0</v>
      </c>
      <c r="AH343">
        <v>0</v>
      </c>
      <c r="AI343">
        <v>2.08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1</v>
      </c>
      <c r="AQ343">
        <v>0</v>
      </c>
      <c r="AR343">
        <v>0</v>
      </c>
      <c r="AT343">
        <v>0.01</v>
      </c>
      <c r="AU343" t="s">
        <v>212</v>
      </c>
      <c r="AV343">
        <v>0</v>
      </c>
      <c r="AW343">
        <v>2</v>
      </c>
      <c r="AX343">
        <v>991690131</v>
      </c>
      <c r="AY343">
        <v>1</v>
      </c>
      <c r="AZ343">
        <v>0</v>
      </c>
      <c r="BA343">
        <v>347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 ca="1">Y343*Source!I99</f>
        <v>0</v>
      </c>
      <c r="CY343">
        <f>AA343</f>
        <v>77.56</v>
      </c>
      <c r="CZ343">
        <f>AE343</f>
        <v>37.29</v>
      </c>
      <c r="DA343">
        <f>AI343</f>
        <v>2.08</v>
      </c>
      <c r="DB343">
        <f>ROUND((ROUND(AT343*CZ343,2)*0),6)</f>
        <v>0</v>
      </c>
      <c r="DC343">
        <f>ROUND((ROUND(AT343*AG343,2)*0),6)</f>
        <v>0</v>
      </c>
    </row>
    <row r="344" spans="1:107">
      <c r="A344">
        <f ca="1">ROW(Source!A99)</f>
        <v>99</v>
      </c>
      <c r="B344">
        <v>991676013</v>
      </c>
      <c r="C344">
        <v>991690126</v>
      </c>
      <c r="D344">
        <v>338005027</v>
      </c>
      <c r="E344">
        <v>1</v>
      </c>
      <c r="F344">
        <v>1</v>
      </c>
      <c r="G344">
        <v>1</v>
      </c>
      <c r="H344">
        <v>3</v>
      </c>
      <c r="I344" t="s">
        <v>256</v>
      </c>
      <c r="J344" t="s">
        <v>258</v>
      </c>
      <c r="K344" t="s">
        <v>257</v>
      </c>
      <c r="L344">
        <v>1035</v>
      </c>
      <c r="N344">
        <v>1013</v>
      </c>
      <c r="O344" t="s">
        <v>220</v>
      </c>
      <c r="P344" t="s">
        <v>220</v>
      </c>
      <c r="Q344">
        <v>1</v>
      </c>
      <c r="W344">
        <v>0</v>
      </c>
      <c r="X344">
        <v>764147688</v>
      </c>
      <c r="Y344">
        <v>0</v>
      </c>
      <c r="AA344">
        <v>1216.1500000000001</v>
      </c>
      <c r="AB344">
        <v>0</v>
      </c>
      <c r="AC344">
        <v>0</v>
      </c>
      <c r="AD344">
        <v>0</v>
      </c>
      <c r="AE344">
        <v>124.99</v>
      </c>
      <c r="AF344">
        <v>0</v>
      </c>
      <c r="AG344">
        <v>0</v>
      </c>
      <c r="AH344">
        <v>0</v>
      </c>
      <c r="AI344">
        <v>9.73</v>
      </c>
      <c r="AJ344">
        <v>1</v>
      </c>
      <c r="AK344">
        <v>1</v>
      </c>
      <c r="AL344">
        <v>1</v>
      </c>
      <c r="AN344">
        <v>0</v>
      </c>
      <c r="AO344">
        <v>1</v>
      </c>
      <c r="AP344">
        <v>1</v>
      </c>
      <c r="AQ344">
        <v>0</v>
      </c>
      <c r="AR344">
        <v>0</v>
      </c>
      <c r="AT344">
        <v>1</v>
      </c>
      <c r="AU344" t="s">
        <v>212</v>
      </c>
      <c r="AV344">
        <v>0</v>
      </c>
      <c r="AW344">
        <v>2</v>
      </c>
      <c r="AX344">
        <v>991690132</v>
      </c>
      <c r="AY344">
        <v>1</v>
      </c>
      <c r="AZ344">
        <v>0</v>
      </c>
      <c r="BA344">
        <v>348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 ca="1">Y344*Source!I99</f>
        <v>0</v>
      </c>
      <c r="CY344">
        <f>AA344</f>
        <v>1216.1500000000001</v>
      </c>
      <c r="CZ344">
        <f>AE344</f>
        <v>124.99</v>
      </c>
      <c r="DA344">
        <f>AI344</f>
        <v>9.73</v>
      </c>
      <c r="DB344">
        <f>ROUND((ROUND(AT344*CZ344,2)*0),6)</f>
        <v>0</v>
      </c>
      <c r="DC344">
        <f>ROUND((ROUND(AT344*AG344,2)*0),6)</f>
        <v>0</v>
      </c>
    </row>
    <row r="345" spans="1:107">
      <c r="A345">
        <f ca="1">ROW(Source!A100)</f>
        <v>100</v>
      </c>
      <c r="B345">
        <v>991675999</v>
      </c>
      <c r="C345">
        <v>991690140</v>
      </c>
      <c r="D345">
        <v>37773090</v>
      </c>
      <c r="E345">
        <v>1</v>
      </c>
      <c r="F345">
        <v>1</v>
      </c>
      <c r="G345">
        <v>1</v>
      </c>
      <c r="H345">
        <v>1</v>
      </c>
      <c r="I345" t="s">
        <v>650</v>
      </c>
      <c r="K345" t="s">
        <v>651</v>
      </c>
      <c r="L345">
        <v>1369</v>
      </c>
      <c r="N345">
        <v>1013</v>
      </c>
      <c r="O345" t="s">
        <v>499</v>
      </c>
      <c r="P345" t="s">
        <v>499</v>
      </c>
      <c r="Q345">
        <v>1</v>
      </c>
      <c r="W345">
        <v>0</v>
      </c>
      <c r="X345">
        <v>1709986911</v>
      </c>
      <c r="Y345">
        <v>0.35649999999999998</v>
      </c>
      <c r="AA345">
        <v>0</v>
      </c>
      <c r="AB345">
        <v>0</v>
      </c>
      <c r="AC345">
        <v>0</v>
      </c>
      <c r="AD345">
        <v>9.4</v>
      </c>
      <c r="AE345">
        <v>0</v>
      </c>
      <c r="AF345">
        <v>0</v>
      </c>
      <c r="AG345">
        <v>0</v>
      </c>
      <c r="AH345">
        <v>9.4</v>
      </c>
      <c r="AI345">
        <v>1</v>
      </c>
      <c r="AJ345">
        <v>1</v>
      </c>
      <c r="AK345">
        <v>1</v>
      </c>
      <c r="AL345">
        <v>1</v>
      </c>
      <c r="AN345">
        <v>0</v>
      </c>
      <c r="AO345">
        <v>1</v>
      </c>
      <c r="AP345">
        <v>1</v>
      </c>
      <c r="AQ345">
        <v>0</v>
      </c>
      <c r="AR345">
        <v>0</v>
      </c>
      <c r="AT345">
        <v>0.31</v>
      </c>
      <c r="AU345" t="s">
        <v>98</v>
      </c>
      <c r="AV345">
        <v>1</v>
      </c>
      <c r="AW345">
        <v>2</v>
      </c>
      <c r="AX345">
        <v>991690141</v>
      </c>
      <c r="AY345">
        <v>1</v>
      </c>
      <c r="AZ345">
        <v>0</v>
      </c>
      <c r="BA345">
        <v>349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 ca="1">Y345*Source!I100</f>
        <v>3.5649999999999999</v>
      </c>
      <c r="CY345">
        <f>AD345</f>
        <v>9.4</v>
      </c>
      <c r="CZ345">
        <f>AH345</f>
        <v>9.4</v>
      </c>
      <c r="DA345">
        <f>AL345</f>
        <v>1</v>
      </c>
      <c r="DB345">
        <f>ROUND((ROUND(AT345*CZ345,2)*1.15),6)</f>
        <v>3.3464999999999998</v>
      </c>
      <c r="DC345">
        <f>ROUND((ROUND(AT345*AG345,2)*1.15),6)</f>
        <v>0</v>
      </c>
    </row>
    <row r="346" spans="1:107">
      <c r="A346">
        <f ca="1">ROW(Source!A100)</f>
        <v>100</v>
      </c>
      <c r="B346">
        <v>991675999</v>
      </c>
      <c r="C346">
        <v>991690140</v>
      </c>
      <c r="D346">
        <v>337974813</v>
      </c>
      <c r="E346">
        <v>1</v>
      </c>
      <c r="F346">
        <v>1</v>
      </c>
      <c r="G346">
        <v>1</v>
      </c>
      <c r="H346">
        <v>3</v>
      </c>
      <c r="I346" t="s">
        <v>549</v>
      </c>
      <c r="J346" t="s">
        <v>550</v>
      </c>
      <c r="K346" t="s">
        <v>551</v>
      </c>
      <c r="L346">
        <v>1348</v>
      </c>
      <c r="N346">
        <v>39568864</v>
      </c>
      <c r="O346" t="s">
        <v>530</v>
      </c>
      <c r="P346" t="s">
        <v>530</v>
      </c>
      <c r="Q346">
        <v>1000</v>
      </c>
      <c r="W346">
        <v>0</v>
      </c>
      <c r="X346">
        <v>1625292450</v>
      </c>
      <c r="Y346">
        <v>2.0000000000000002E-5</v>
      </c>
      <c r="AA346">
        <v>15118.99</v>
      </c>
      <c r="AB346">
        <v>0</v>
      </c>
      <c r="AC346">
        <v>0</v>
      </c>
      <c r="AD346">
        <v>0</v>
      </c>
      <c r="AE346">
        <v>15118.99</v>
      </c>
      <c r="AF346">
        <v>0</v>
      </c>
      <c r="AG346">
        <v>0</v>
      </c>
      <c r="AH346">
        <v>0</v>
      </c>
      <c r="AI346">
        <v>1</v>
      </c>
      <c r="AJ346">
        <v>1</v>
      </c>
      <c r="AK346">
        <v>1</v>
      </c>
      <c r="AL346">
        <v>1</v>
      </c>
      <c r="AN346">
        <v>0</v>
      </c>
      <c r="AO346">
        <v>1</v>
      </c>
      <c r="AP346">
        <v>0</v>
      </c>
      <c r="AQ346">
        <v>0</v>
      </c>
      <c r="AR346">
        <v>0</v>
      </c>
      <c r="AT346">
        <v>2.0000000000000002E-5</v>
      </c>
      <c r="AV346">
        <v>0</v>
      </c>
      <c r="AW346">
        <v>2</v>
      </c>
      <c r="AX346">
        <v>991690142</v>
      </c>
      <c r="AY346">
        <v>1</v>
      </c>
      <c r="AZ346">
        <v>0</v>
      </c>
      <c r="BA346">
        <v>350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 ca="1">Y346*Source!I100</f>
        <v>2.0000000000000001E-4</v>
      </c>
      <c r="CY346">
        <f t="shared" ref="CY346:CY351" si="82">AA346</f>
        <v>15118.99</v>
      </c>
      <c r="CZ346">
        <f t="shared" ref="CZ346:CZ351" si="83">AE346</f>
        <v>15118.99</v>
      </c>
      <c r="DA346">
        <f t="shared" ref="DA346:DA351" si="84">AI346</f>
        <v>1</v>
      </c>
      <c r="DB346">
        <f t="shared" ref="DB346:DB351" si="85">ROUND(ROUND(AT346*CZ346,2),6)</f>
        <v>0.3</v>
      </c>
      <c r="DC346">
        <f t="shared" ref="DC346:DC351" si="86">ROUND(ROUND(AT346*AG346,2),6)</f>
        <v>0</v>
      </c>
    </row>
    <row r="347" spans="1:107">
      <c r="A347">
        <f ca="1">ROW(Source!A100)</f>
        <v>100</v>
      </c>
      <c r="B347">
        <v>991675999</v>
      </c>
      <c r="C347">
        <v>991690140</v>
      </c>
      <c r="D347">
        <v>337971866</v>
      </c>
      <c r="E347">
        <v>1</v>
      </c>
      <c r="F347">
        <v>1</v>
      </c>
      <c r="G347">
        <v>1</v>
      </c>
      <c r="H347">
        <v>3</v>
      </c>
      <c r="I347" t="s">
        <v>652</v>
      </c>
      <c r="J347" t="s">
        <v>653</v>
      </c>
      <c r="K347" t="s">
        <v>654</v>
      </c>
      <c r="L347">
        <v>1348</v>
      </c>
      <c r="N347">
        <v>39568864</v>
      </c>
      <c r="O347" t="s">
        <v>530</v>
      </c>
      <c r="P347" t="s">
        <v>530</v>
      </c>
      <c r="Q347">
        <v>1000</v>
      </c>
      <c r="W347">
        <v>0</v>
      </c>
      <c r="X347">
        <v>1910714448</v>
      </c>
      <c r="Y347">
        <v>1.1E-4</v>
      </c>
      <c r="AA347">
        <v>9266</v>
      </c>
      <c r="AB347">
        <v>0</v>
      </c>
      <c r="AC347">
        <v>0</v>
      </c>
      <c r="AD347">
        <v>0</v>
      </c>
      <c r="AE347">
        <v>9266</v>
      </c>
      <c r="AF347">
        <v>0</v>
      </c>
      <c r="AG347">
        <v>0</v>
      </c>
      <c r="AH347">
        <v>0</v>
      </c>
      <c r="AI347">
        <v>1</v>
      </c>
      <c r="AJ347">
        <v>1</v>
      </c>
      <c r="AK347">
        <v>1</v>
      </c>
      <c r="AL347">
        <v>1</v>
      </c>
      <c r="AN347">
        <v>0</v>
      </c>
      <c r="AO347">
        <v>1</v>
      </c>
      <c r="AP347">
        <v>0</v>
      </c>
      <c r="AQ347">
        <v>0</v>
      </c>
      <c r="AR347">
        <v>0</v>
      </c>
      <c r="AT347">
        <v>1.1E-4</v>
      </c>
      <c r="AV347">
        <v>0</v>
      </c>
      <c r="AW347">
        <v>2</v>
      </c>
      <c r="AX347">
        <v>991690143</v>
      </c>
      <c r="AY347">
        <v>1</v>
      </c>
      <c r="AZ347">
        <v>0</v>
      </c>
      <c r="BA347">
        <v>351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 ca="1">Y347*Source!I100</f>
        <v>1.1000000000000001E-3</v>
      </c>
      <c r="CY347">
        <f t="shared" si="82"/>
        <v>9266</v>
      </c>
      <c r="CZ347">
        <f t="shared" si="83"/>
        <v>9266</v>
      </c>
      <c r="DA347">
        <f t="shared" si="84"/>
        <v>1</v>
      </c>
      <c r="DB347">
        <f t="shared" si="85"/>
        <v>1.02</v>
      </c>
      <c r="DC347">
        <f t="shared" si="86"/>
        <v>0</v>
      </c>
    </row>
    <row r="348" spans="1:107">
      <c r="A348">
        <f ca="1">ROW(Source!A100)</f>
        <v>100</v>
      </c>
      <c r="B348">
        <v>991675999</v>
      </c>
      <c r="C348">
        <v>991690140</v>
      </c>
      <c r="D348">
        <v>337974988</v>
      </c>
      <c r="E348">
        <v>1</v>
      </c>
      <c r="F348">
        <v>1</v>
      </c>
      <c r="G348">
        <v>1</v>
      </c>
      <c r="H348">
        <v>3</v>
      </c>
      <c r="I348" t="s">
        <v>552</v>
      </c>
      <c r="J348" t="s">
        <v>553</v>
      </c>
      <c r="K348" t="s">
        <v>554</v>
      </c>
      <c r="L348">
        <v>1348</v>
      </c>
      <c r="N348">
        <v>39568864</v>
      </c>
      <c r="O348" t="s">
        <v>530</v>
      </c>
      <c r="P348" t="s">
        <v>530</v>
      </c>
      <c r="Q348">
        <v>1000</v>
      </c>
      <c r="W348">
        <v>0</v>
      </c>
      <c r="X348">
        <v>24062879</v>
      </c>
      <c r="Y348">
        <v>1.0000000000000001E-5</v>
      </c>
      <c r="AA348">
        <v>16950</v>
      </c>
      <c r="AB348">
        <v>0</v>
      </c>
      <c r="AC348">
        <v>0</v>
      </c>
      <c r="AD348">
        <v>0</v>
      </c>
      <c r="AE348">
        <v>16950</v>
      </c>
      <c r="AF348">
        <v>0</v>
      </c>
      <c r="AG348">
        <v>0</v>
      </c>
      <c r="AH348">
        <v>0</v>
      </c>
      <c r="AI348">
        <v>1</v>
      </c>
      <c r="AJ348">
        <v>1</v>
      </c>
      <c r="AK348">
        <v>1</v>
      </c>
      <c r="AL348">
        <v>1</v>
      </c>
      <c r="AN348">
        <v>0</v>
      </c>
      <c r="AO348">
        <v>1</v>
      </c>
      <c r="AP348">
        <v>0</v>
      </c>
      <c r="AQ348">
        <v>0</v>
      </c>
      <c r="AR348">
        <v>0</v>
      </c>
      <c r="AT348">
        <v>1.0000000000000001E-5</v>
      </c>
      <c r="AV348">
        <v>0</v>
      </c>
      <c r="AW348">
        <v>2</v>
      </c>
      <c r="AX348">
        <v>991690144</v>
      </c>
      <c r="AY348">
        <v>1</v>
      </c>
      <c r="AZ348">
        <v>0</v>
      </c>
      <c r="BA348">
        <v>352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 ca="1">Y348*Source!I100</f>
        <v>1E-4</v>
      </c>
      <c r="CY348">
        <f t="shared" si="82"/>
        <v>16950</v>
      </c>
      <c r="CZ348">
        <f t="shared" si="83"/>
        <v>16950</v>
      </c>
      <c r="DA348">
        <f t="shared" si="84"/>
        <v>1</v>
      </c>
      <c r="DB348">
        <f t="shared" si="85"/>
        <v>0.17</v>
      </c>
      <c r="DC348">
        <f t="shared" si="86"/>
        <v>0</v>
      </c>
    </row>
    <row r="349" spans="1:107">
      <c r="A349">
        <f ca="1">ROW(Source!A100)</f>
        <v>100</v>
      </c>
      <c r="B349">
        <v>991675999</v>
      </c>
      <c r="C349">
        <v>991690140</v>
      </c>
      <c r="D349">
        <v>337972378</v>
      </c>
      <c r="E349">
        <v>1</v>
      </c>
      <c r="F349">
        <v>1</v>
      </c>
      <c r="G349">
        <v>1</v>
      </c>
      <c r="H349">
        <v>3</v>
      </c>
      <c r="I349" t="s">
        <v>555</v>
      </c>
      <c r="J349" t="s">
        <v>556</v>
      </c>
      <c r="K349" t="s">
        <v>557</v>
      </c>
      <c r="L349">
        <v>1346</v>
      </c>
      <c r="N349">
        <v>39568864</v>
      </c>
      <c r="O349" t="s">
        <v>540</v>
      </c>
      <c r="P349" t="s">
        <v>540</v>
      </c>
      <c r="Q349">
        <v>1</v>
      </c>
      <c r="W349">
        <v>0</v>
      </c>
      <c r="X349">
        <v>-2113933962</v>
      </c>
      <c r="Y349">
        <v>0.01</v>
      </c>
      <c r="AA349">
        <v>37.29</v>
      </c>
      <c r="AB349">
        <v>0</v>
      </c>
      <c r="AC349">
        <v>0</v>
      </c>
      <c r="AD349">
        <v>0</v>
      </c>
      <c r="AE349">
        <v>37.29</v>
      </c>
      <c r="AF349">
        <v>0</v>
      </c>
      <c r="AG349">
        <v>0</v>
      </c>
      <c r="AH349">
        <v>0</v>
      </c>
      <c r="AI349">
        <v>1</v>
      </c>
      <c r="AJ349">
        <v>1</v>
      </c>
      <c r="AK349">
        <v>1</v>
      </c>
      <c r="AL349">
        <v>1</v>
      </c>
      <c r="AN349">
        <v>0</v>
      </c>
      <c r="AO349">
        <v>1</v>
      </c>
      <c r="AP349">
        <v>0</v>
      </c>
      <c r="AQ349">
        <v>0</v>
      </c>
      <c r="AR349">
        <v>0</v>
      </c>
      <c r="AT349">
        <v>0.01</v>
      </c>
      <c r="AV349">
        <v>0</v>
      </c>
      <c r="AW349">
        <v>2</v>
      </c>
      <c r="AX349">
        <v>991690145</v>
      </c>
      <c r="AY349">
        <v>1</v>
      </c>
      <c r="AZ349">
        <v>0</v>
      </c>
      <c r="BA349">
        <v>353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 ca="1">Y349*Source!I100</f>
        <v>0.1</v>
      </c>
      <c r="CY349">
        <f t="shared" si="82"/>
        <v>37.29</v>
      </c>
      <c r="CZ349">
        <f t="shared" si="83"/>
        <v>37.29</v>
      </c>
      <c r="DA349">
        <f t="shared" si="84"/>
        <v>1</v>
      </c>
      <c r="DB349">
        <f t="shared" si="85"/>
        <v>0.37</v>
      </c>
      <c r="DC349">
        <f t="shared" si="86"/>
        <v>0</v>
      </c>
    </row>
    <row r="350" spans="1:107">
      <c r="A350">
        <f ca="1">ROW(Source!A100)</f>
        <v>100</v>
      </c>
      <c r="B350">
        <v>991675999</v>
      </c>
      <c r="C350">
        <v>991690140</v>
      </c>
      <c r="D350">
        <v>338005027</v>
      </c>
      <c r="E350">
        <v>1</v>
      </c>
      <c r="F350">
        <v>1</v>
      </c>
      <c r="G350">
        <v>1</v>
      </c>
      <c r="H350">
        <v>3</v>
      </c>
      <c r="I350" t="s">
        <v>256</v>
      </c>
      <c r="J350" t="s">
        <v>258</v>
      </c>
      <c r="K350" t="s">
        <v>257</v>
      </c>
      <c r="L350">
        <v>1035</v>
      </c>
      <c r="N350">
        <v>1013</v>
      </c>
      <c r="O350" t="s">
        <v>220</v>
      </c>
      <c r="P350" t="s">
        <v>220</v>
      </c>
      <c r="Q350">
        <v>1</v>
      </c>
      <c r="W350">
        <v>1</v>
      </c>
      <c r="X350">
        <v>764147688</v>
      </c>
      <c r="Y350">
        <v>-1</v>
      </c>
      <c r="AA350">
        <v>124.99</v>
      </c>
      <c r="AB350">
        <v>0</v>
      </c>
      <c r="AC350">
        <v>0</v>
      </c>
      <c r="AD350">
        <v>0</v>
      </c>
      <c r="AE350">
        <v>124.99</v>
      </c>
      <c r="AF350">
        <v>0</v>
      </c>
      <c r="AG350">
        <v>0</v>
      </c>
      <c r="AH350">
        <v>0</v>
      </c>
      <c r="AI350">
        <v>1</v>
      </c>
      <c r="AJ350">
        <v>1</v>
      </c>
      <c r="AK350">
        <v>1</v>
      </c>
      <c r="AL350">
        <v>1</v>
      </c>
      <c r="AN350">
        <v>0</v>
      </c>
      <c r="AO350">
        <v>1</v>
      </c>
      <c r="AP350">
        <v>0</v>
      </c>
      <c r="AQ350">
        <v>0</v>
      </c>
      <c r="AR350">
        <v>0</v>
      </c>
      <c r="AT350">
        <v>-1</v>
      </c>
      <c r="AV350">
        <v>0</v>
      </c>
      <c r="AW350">
        <v>2</v>
      </c>
      <c r="AX350">
        <v>991690146</v>
      </c>
      <c r="AY350">
        <v>1</v>
      </c>
      <c r="AZ350">
        <v>6144</v>
      </c>
      <c r="BA350">
        <v>354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 ca="1">Y350*Source!I100</f>
        <v>-10</v>
      </c>
      <c r="CY350">
        <f t="shared" si="82"/>
        <v>124.99</v>
      </c>
      <c r="CZ350">
        <f t="shared" si="83"/>
        <v>124.99</v>
      </c>
      <c r="DA350">
        <f t="shared" si="84"/>
        <v>1</v>
      </c>
      <c r="DB350">
        <f t="shared" si="85"/>
        <v>-124.99</v>
      </c>
      <c r="DC350">
        <f t="shared" si="86"/>
        <v>0</v>
      </c>
    </row>
    <row r="351" spans="1:107">
      <c r="A351">
        <f ca="1">ROW(Source!A100)</f>
        <v>100</v>
      </c>
      <c r="B351">
        <v>991675999</v>
      </c>
      <c r="C351">
        <v>991690140</v>
      </c>
      <c r="D351">
        <v>0</v>
      </c>
      <c r="E351">
        <v>0</v>
      </c>
      <c r="F351">
        <v>1</v>
      </c>
      <c r="G351">
        <v>1</v>
      </c>
      <c r="H351">
        <v>3</v>
      </c>
      <c r="I351" t="s">
        <v>109</v>
      </c>
      <c r="K351" t="s">
        <v>260</v>
      </c>
      <c r="L351">
        <v>1354</v>
      </c>
      <c r="N351">
        <v>1010</v>
      </c>
      <c r="O351" t="s">
        <v>144</v>
      </c>
      <c r="P351" t="s">
        <v>145</v>
      </c>
      <c r="Q351">
        <v>1</v>
      </c>
      <c r="W351">
        <v>0</v>
      </c>
      <c r="X351">
        <v>92671346</v>
      </c>
      <c r="Y351">
        <v>1</v>
      </c>
      <c r="AA351">
        <v>890.83</v>
      </c>
      <c r="AB351">
        <v>0</v>
      </c>
      <c r="AC351">
        <v>0</v>
      </c>
      <c r="AD351">
        <v>0</v>
      </c>
      <c r="AE351">
        <v>890.83</v>
      </c>
      <c r="AF351">
        <v>0</v>
      </c>
      <c r="AG351">
        <v>0</v>
      </c>
      <c r="AH351">
        <v>0</v>
      </c>
      <c r="AI351">
        <v>1</v>
      </c>
      <c r="AJ351">
        <v>1</v>
      </c>
      <c r="AK351">
        <v>1</v>
      </c>
      <c r="AL351">
        <v>1</v>
      </c>
      <c r="AN351">
        <v>0</v>
      </c>
      <c r="AO351">
        <v>0</v>
      </c>
      <c r="AP351">
        <v>0</v>
      </c>
      <c r="AQ351">
        <v>0</v>
      </c>
      <c r="AR351">
        <v>0</v>
      </c>
      <c r="AT351">
        <v>1</v>
      </c>
      <c r="AV351">
        <v>0</v>
      </c>
      <c r="AW351">
        <v>1</v>
      </c>
      <c r="AX351">
        <v>-1</v>
      </c>
      <c r="AY351">
        <v>0</v>
      </c>
      <c r="AZ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 ca="1">Y351*Source!I100</f>
        <v>10</v>
      </c>
      <c r="CY351">
        <f t="shared" si="82"/>
        <v>890.83</v>
      </c>
      <c r="CZ351">
        <f t="shared" si="83"/>
        <v>890.83</v>
      </c>
      <c r="DA351">
        <f t="shared" si="84"/>
        <v>1</v>
      </c>
      <c r="DB351">
        <f t="shared" si="85"/>
        <v>890.83</v>
      </c>
      <c r="DC351">
        <f t="shared" si="86"/>
        <v>0</v>
      </c>
    </row>
    <row r="352" spans="1:107">
      <c r="A352">
        <f ca="1">ROW(Source!A101)</f>
        <v>101</v>
      </c>
      <c r="B352">
        <v>991676013</v>
      </c>
      <c r="C352">
        <v>991690140</v>
      </c>
      <c r="D352">
        <v>37773090</v>
      </c>
      <c r="E352">
        <v>1</v>
      </c>
      <c r="F352">
        <v>1</v>
      </c>
      <c r="G352">
        <v>1</v>
      </c>
      <c r="H352">
        <v>1</v>
      </c>
      <c r="I352" t="s">
        <v>650</v>
      </c>
      <c r="K352" t="s">
        <v>651</v>
      </c>
      <c r="L352">
        <v>1369</v>
      </c>
      <c r="N352">
        <v>1013</v>
      </c>
      <c r="O352" t="s">
        <v>499</v>
      </c>
      <c r="P352" t="s">
        <v>499</v>
      </c>
      <c r="Q352">
        <v>1</v>
      </c>
      <c r="W352">
        <v>0</v>
      </c>
      <c r="X352">
        <v>1709986911</v>
      </c>
      <c r="Y352">
        <v>0.35649999999999998</v>
      </c>
      <c r="AA352">
        <v>0</v>
      </c>
      <c r="AB352">
        <v>0</v>
      </c>
      <c r="AC352">
        <v>0</v>
      </c>
      <c r="AD352">
        <v>9.4</v>
      </c>
      <c r="AE352">
        <v>0</v>
      </c>
      <c r="AF352">
        <v>0</v>
      </c>
      <c r="AG352">
        <v>0</v>
      </c>
      <c r="AH352">
        <v>9.4</v>
      </c>
      <c r="AI352">
        <v>1</v>
      </c>
      <c r="AJ352">
        <v>1</v>
      </c>
      <c r="AK352">
        <v>1</v>
      </c>
      <c r="AL352">
        <v>1</v>
      </c>
      <c r="AN352">
        <v>0</v>
      </c>
      <c r="AO352">
        <v>1</v>
      </c>
      <c r="AP352">
        <v>1</v>
      </c>
      <c r="AQ352">
        <v>0</v>
      </c>
      <c r="AR352">
        <v>0</v>
      </c>
      <c r="AT352">
        <v>0.31</v>
      </c>
      <c r="AU352" t="s">
        <v>98</v>
      </c>
      <c r="AV352">
        <v>1</v>
      </c>
      <c r="AW352">
        <v>2</v>
      </c>
      <c r="AX352">
        <v>991690141</v>
      </c>
      <c r="AY352">
        <v>1</v>
      </c>
      <c r="AZ352">
        <v>0</v>
      </c>
      <c r="BA352">
        <v>355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 ca="1">Y352*Source!I101</f>
        <v>3.5649999999999999</v>
      </c>
      <c r="CY352">
        <f>AD352</f>
        <v>9.4</v>
      </c>
      <c r="CZ352">
        <f>AH352</f>
        <v>9.4</v>
      </c>
      <c r="DA352">
        <f>AL352</f>
        <v>1</v>
      </c>
      <c r="DB352">
        <f>ROUND((ROUND(AT352*CZ352,2)*1.15),6)</f>
        <v>3.3464999999999998</v>
      </c>
      <c r="DC352">
        <f>ROUND((ROUND(AT352*AG352,2)*1.15),6)</f>
        <v>0</v>
      </c>
    </row>
    <row r="353" spans="1:107">
      <c r="A353">
        <f ca="1">ROW(Source!A101)</f>
        <v>101</v>
      </c>
      <c r="B353">
        <v>991676013</v>
      </c>
      <c r="C353">
        <v>991690140</v>
      </c>
      <c r="D353">
        <v>337974813</v>
      </c>
      <c r="E353">
        <v>1</v>
      </c>
      <c r="F353">
        <v>1</v>
      </c>
      <c r="G353">
        <v>1</v>
      </c>
      <c r="H353">
        <v>3</v>
      </c>
      <c r="I353" t="s">
        <v>549</v>
      </c>
      <c r="J353" t="s">
        <v>550</v>
      </c>
      <c r="K353" t="s">
        <v>551</v>
      </c>
      <c r="L353">
        <v>1348</v>
      </c>
      <c r="N353">
        <v>39568864</v>
      </c>
      <c r="O353" t="s">
        <v>530</v>
      </c>
      <c r="P353" t="s">
        <v>530</v>
      </c>
      <c r="Q353">
        <v>1000</v>
      </c>
      <c r="W353">
        <v>0</v>
      </c>
      <c r="X353">
        <v>1625292450</v>
      </c>
      <c r="Y353">
        <v>2.0000000000000002E-5</v>
      </c>
      <c r="AA353">
        <v>51858.14</v>
      </c>
      <c r="AB353">
        <v>0</v>
      </c>
      <c r="AC353">
        <v>0</v>
      </c>
      <c r="AD353">
        <v>0</v>
      </c>
      <c r="AE353">
        <v>15118.99</v>
      </c>
      <c r="AF353">
        <v>0</v>
      </c>
      <c r="AG353">
        <v>0</v>
      </c>
      <c r="AH353">
        <v>0</v>
      </c>
      <c r="AI353">
        <v>3.43</v>
      </c>
      <c r="AJ353">
        <v>1</v>
      </c>
      <c r="AK353">
        <v>1</v>
      </c>
      <c r="AL353">
        <v>1</v>
      </c>
      <c r="AN353">
        <v>0</v>
      </c>
      <c r="AO353">
        <v>1</v>
      </c>
      <c r="AP353">
        <v>0</v>
      </c>
      <c r="AQ353">
        <v>0</v>
      </c>
      <c r="AR353">
        <v>0</v>
      </c>
      <c r="AT353">
        <v>2.0000000000000002E-5</v>
      </c>
      <c r="AV353">
        <v>0</v>
      </c>
      <c r="AW353">
        <v>2</v>
      </c>
      <c r="AX353">
        <v>991690142</v>
      </c>
      <c r="AY353">
        <v>1</v>
      </c>
      <c r="AZ353">
        <v>0</v>
      </c>
      <c r="BA353">
        <v>356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 ca="1">Y353*Source!I101</f>
        <v>2.0000000000000001E-4</v>
      </c>
      <c r="CY353">
        <f t="shared" ref="CY353:CY358" si="87">AA353</f>
        <v>51858.14</v>
      </c>
      <c r="CZ353">
        <f t="shared" ref="CZ353:CZ358" si="88">AE353</f>
        <v>15118.99</v>
      </c>
      <c r="DA353">
        <f t="shared" ref="DA353:DA358" si="89">AI353</f>
        <v>3.43</v>
      </c>
      <c r="DB353">
        <f t="shared" ref="DB353:DB372" si="90">ROUND(ROUND(AT353*CZ353,2),6)</f>
        <v>0.3</v>
      </c>
      <c r="DC353">
        <f t="shared" ref="DC353:DC372" si="91">ROUND(ROUND(AT353*AG353,2),6)</f>
        <v>0</v>
      </c>
    </row>
    <row r="354" spans="1:107">
      <c r="A354">
        <f ca="1">ROW(Source!A101)</f>
        <v>101</v>
      </c>
      <c r="B354">
        <v>991676013</v>
      </c>
      <c r="C354">
        <v>991690140</v>
      </c>
      <c r="D354">
        <v>337971866</v>
      </c>
      <c r="E354">
        <v>1</v>
      </c>
      <c r="F354">
        <v>1</v>
      </c>
      <c r="G354">
        <v>1</v>
      </c>
      <c r="H354">
        <v>3</v>
      </c>
      <c r="I354" t="s">
        <v>652</v>
      </c>
      <c r="J354" t="s">
        <v>653</v>
      </c>
      <c r="K354" t="s">
        <v>654</v>
      </c>
      <c r="L354">
        <v>1348</v>
      </c>
      <c r="N354">
        <v>39568864</v>
      </c>
      <c r="O354" t="s">
        <v>530</v>
      </c>
      <c r="P354" t="s">
        <v>530</v>
      </c>
      <c r="Q354">
        <v>1000</v>
      </c>
      <c r="W354">
        <v>0</v>
      </c>
      <c r="X354">
        <v>1910714448</v>
      </c>
      <c r="Y354">
        <v>1.1E-4</v>
      </c>
      <c r="AA354">
        <v>63750.080000000002</v>
      </c>
      <c r="AB354">
        <v>0</v>
      </c>
      <c r="AC354">
        <v>0</v>
      </c>
      <c r="AD354">
        <v>0</v>
      </c>
      <c r="AE354">
        <v>9266</v>
      </c>
      <c r="AF354">
        <v>0</v>
      </c>
      <c r="AG354">
        <v>0</v>
      </c>
      <c r="AH354">
        <v>0</v>
      </c>
      <c r="AI354">
        <v>6.88</v>
      </c>
      <c r="AJ354">
        <v>1</v>
      </c>
      <c r="AK354">
        <v>1</v>
      </c>
      <c r="AL354">
        <v>1</v>
      </c>
      <c r="AN354">
        <v>0</v>
      </c>
      <c r="AO354">
        <v>1</v>
      </c>
      <c r="AP354">
        <v>0</v>
      </c>
      <c r="AQ354">
        <v>0</v>
      </c>
      <c r="AR354">
        <v>0</v>
      </c>
      <c r="AT354">
        <v>1.1E-4</v>
      </c>
      <c r="AV354">
        <v>0</v>
      </c>
      <c r="AW354">
        <v>2</v>
      </c>
      <c r="AX354">
        <v>991690143</v>
      </c>
      <c r="AY354">
        <v>1</v>
      </c>
      <c r="AZ354">
        <v>0</v>
      </c>
      <c r="BA354">
        <v>357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 ca="1">Y354*Source!I101</f>
        <v>1.1000000000000001E-3</v>
      </c>
      <c r="CY354">
        <f t="shared" si="87"/>
        <v>63750.080000000002</v>
      </c>
      <c r="CZ354">
        <f t="shared" si="88"/>
        <v>9266</v>
      </c>
      <c r="DA354">
        <f t="shared" si="89"/>
        <v>6.88</v>
      </c>
      <c r="DB354">
        <f t="shared" si="90"/>
        <v>1.02</v>
      </c>
      <c r="DC354">
        <f t="shared" si="91"/>
        <v>0</v>
      </c>
    </row>
    <row r="355" spans="1:107">
      <c r="A355">
        <f ca="1">ROW(Source!A101)</f>
        <v>101</v>
      </c>
      <c r="B355">
        <v>991676013</v>
      </c>
      <c r="C355">
        <v>991690140</v>
      </c>
      <c r="D355">
        <v>337974988</v>
      </c>
      <c r="E355">
        <v>1</v>
      </c>
      <c r="F355">
        <v>1</v>
      </c>
      <c r="G355">
        <v>1</v>
      </c>
      <c r="H355">
        <v>3</v>
      </c>
      <c r="I355" t="s">
        <v>552</v>
      </c>
      <c r="J355" t="s">
        <v>553</v>
      </c>
      <c r="K355" t="s">
        <v>554</v>
      </c>
      <c r="L355">
        <v>1348</v>
      </c>
      <c r="N355">
        <v>39568864</v>
      </c>
      <c r="O355" t="s">
        <v>530</v>
      </c>
      <c r="P355" t="s">
        <v>530</v>
      </c>
      <c r="Q355">
        <v>1000</v>
      </c>
      <c r="W355">
        <v>0</v>
      </c>
      <c r="X355">
        <v>24062879</v>
      </c>
      <c r="Y355">
        <v>1.0000000000000001E-5</v>
      </c>
      <c r="AA355">
        <v>66613.5</v>
      </c>
      <c r="AB355">
        <v>0</v>
      </c>
      <c r="AC355">
        <v>0</v>
      </c>
      <c r="AD355">
        <v>0</v>
      </c>
      <c r="AE355">
        <v>16950</v>
      </c>
      <c r="AF355">
        <v>0</v>
      </c>
      <c r="AG355">
        <v>0</v>
      </c>
      <c r="AH355">
        <v>0</v>
      </c>
      <c r="AI355">
        <v>3.93</v>
      </c>
      <c r="AJ355">
        <v>1</v>
      </c>
      <c r="AK355">
        <v>1</v>
      </c>
      <c r="AL355">
        <v>1</v>
      </c>
      <c r="AN355">
        <v>0</v>
      </c>
      <c r="AO355">
        <v>1</v>
      </c>
      <c r="AP355">
        <v>0</v>
      </c>
      <c r="AQ355">
        <v>0</v>
      </c>
      <c r="AR355">
        <v>0</v>
      </c>
      <c r="AT355">
        <v>1.0000000000000001E-5</v>
      </c>
      <c r="AV355">
        <v>0</v>
      </c>
      <c r="AW355">
        <v>2</v>
      </c>
      <c r="AX355">
        <v>991690144</v>
      </c>
      <c r="AY355">
        <v>1</v>
      </c>
      <c r="AZ355">
        <v>0</v>
      </c>
      <c r="BA355">
        <v>358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 ca="1">Y355*Source!I101</f>
        <v>1E-4</v>
      </c>
      <c r="CY355">
        <f t="shared" si="87"/>
        <v>66613.5</v>
      </c>
      <c r="CZ355">
        <f t="shared" si="88"/>
        <v>16950</v>
      </c>
      <c r="DA355">
        <f t="shared" si="89"/>
        <v>3.93</v>
      </c>
      <c r="DB355">
        <f t="shared" si="90"/>
        <v>0.17</v>
      </c>
      <c r="DC355">
        <f t="shared" si="91"/>
        <v>0</v>
      </c>
    </row>
    <row r="356" spans="1:107">
      <c r="A356">
        <f ca="1">ROW(Source!A101)</f>
        <v>101</v>
      </c>
      <c r="B356">
        <v>991676013</v>
      </c>
      <c r="C356">
        <v>991690140</v>
      </c>
      <c r="D356">
        <v>337972378</v>
      </c>
      <c r="E356">
        <v>1</v>
      </c>
      <c r="F356">
        <v>1</v>
      </c>
      <c r="G356">
        <v>1</v>
      </c>
      <c r="H356">
        <v>3</v>
      </c>
      <c r="I356" t="s">
        <v>555</v>
      </c>
      <c r="J356" t="s">
        <v>556</v>
      </c>
      <c r="K356" t="s">
        <v>557</v>
      </c>
      <c r="L356">
        <v>1346</v>
      </c>
      <c r="N356">
        <v>39568864</v>
      </c>
      <c r="O356" t="s">
        <v>540</v>
      </c>
      <c r="P356" t="s">
        <v>540</v>
      </c>
      <c r="Q356">
        <v>1</v>
      </c>
      <c r="W356">
        <v>0</v>
      </c>
      <c r="X356">
        <v>-2113933962</v>
      </c>
      <c r="Y356">
        <v>0.01</v>
      </c>
      <c r="AA356">
        <v>77.56</v>
      </c>
      <c r="AB356">
        <v>0</v>
      </c>
      <c r="AC356">
        <v>0</v>
      </c>
      <c r="AD356">
        <v>0</v>
      </c>
      <c r="AE356">
        <v>37.29</v>
      </c>
      <c r="AF356">
        <v>0</v>
      </c>
      <c r="AG356">
        <v>0</v>
      </c>
      <c r="AH356">
        <v>0</v>
      </c>
      <c r="AI356">
        <v>2.08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0</v>
      </c>
      <c r="AQ356">
        <v>0</v>
      </c>
      <c r="AR356">
        <v>0</v>
      </c>
      <c r="AT356">
        <v>0.01</v>
      </c>
      <c r="AV356">
        <v>0</v>
      </c>
      <c r="AW356">
        <v>2</v>
      </c>
      <c r="AX356">
        <v>991690145</v>
      </c>
      <c r="AY356">
        <v>1</v>
      </c>
      <c r="AZ356">
        <v>0</v>
      </c>
      <c r="BA356">
        <v>359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 ca="1">Y356*Source!I101</f>
        <v>0.1</v>
      </c>
      <c r="CY356">
        <f t="shared" si="87"/>
        <v>77.56</v>
      </c>
      <c r="CZ356">
        <f t="shared" si="88"/>
        <v>37.29</v>
      </c>
      <c r="DA356">
        <f t="shared" si="89"/>
        <v>2.08</v>
      </c>
      <c r="DB356">
        <f t="shared" si="90"/>
        <v>0.37</v>
      </c>
      <c r="DC356">
        <f t="shared" si="91"/>
        <v>0</v>
      </c>
    </row>
    <row r="357" spans="1:107">
      <c r="A357">
        <f ca="1">ROW(Source!A101)</f>
        <v>101</v>
      </c>
      <c r="B357">
        <v>991676013</v>
      </c>
      <c r="C357">
        <v>991690140</v>
      </c>
      <c r="D357">
        <v>338005027</v>
      </c>
      <c r="E357">
        <v>1</v>
      </c>
      <c r="F357">
        <v>1</v>
      </c>
      <c r="G357">
        <v>1</v>
      </c>
      <c r="H357">
        <v>3</v>
      </c>
      <c r="I357" t="s">
        <v>256</v>
      </c>
      <c r="J357" t="s">
        <v>258</v>
      </c>
      <c r="K357" t="s">
        <v>257</v>
      </c>
      <c r="L357">
        <v>1035</v>
      </c>
      <c r="N357">
        <v>1013</v>
      </c>
      <c r="O357" t="s">
        <v>220</v>
      </c>
      <c r="P357" t="s">
        <v>220</v>
      </c>
      <c r="Q357">
        <v>1</v>
      </c>
      <c r="W357">
        <v>1</v>
      </c>
      <c r="X357">
        <v>764147688</v>
      </c>
      <c r="Y357">
        <v>-1</v>
      </c>
      <c r="AA357">
        <v>1216.1500000000001</v>
      </c>
      <c r="AB357">
        <v>0</v>
      </c>
      <c r="AC357">
        <v>0</v>
      </c>
      <c r="AD357">
        <v>0</v>
      </c>
      <c r="AE357">
        <v>124.99</v>
      </c>
      <c r="AF357">
        <v>0</v>
      </c>
      <c r="AG357">
        <v>0</v>
      </c>
      <c r="AH357">
        <v>0</v>
      </c>
      <c r="AI357">
        <v>9.73</v>
      </c>
      <c r="AJ357">
        <v>1</v>
      </c>
      <c r="AK357">
        <v>1</v>
      </c>
      <c r="AL357">
        <v>1</v>
      </c>
      <c r="AN357">
        <v>0</v>
      </c>
      <c r="AO357">
        <v>1</v>
      </c>
      <c r="AP357">
        <v>0</v>
      </c>
      <c r="AQ357">
        <v>0</v>
      </c>
      <c r="AR357">
        <v>0</v>
      </c>
      <c r="AT357">
        <v>-1</v>
      </c>
      <c r="AV357">
        <v>0</v>
      </c>
      <c r="AW357">
        <v>2</v>
      </c>
      <c r="AX357">
        <v>991690146</v>
      </c>
      <c r="AY357">
        <v>1</v>
      </c>
      <c r="AZ357">
        <v>6144</v>
      </c>
      <c r="BA357">
        <v>360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 ca="1">Y357*Source!I101</f>
        <v>-10</v>
      </c>
      <c r="CY357">
        <f t="shared" si="87"/>
        <v>1216.1500000000001</v>
      </c>
      <c r="CZ357">
        <f t="shared" si="88"/>
        <v>124.99</v>
      </c>
      <c r="DA357">
        <f t="shared" si="89"/>
        <v>9.73</v>
      </c>
      <c r="DB357">
        <f t="shared" si="90"/>
        <v>-124.99</v>
      </c>
      <c r="DC357">
        <f t="shared" si="91"/>
        <v>0</v>
      </c>
    </row>
    <row r="358" spans="1:107">
      <c r="A358">
        <f ca="1">ROW(Source!A101)</f>
        <v>101</v>
      </c>
      <c r="B358">
        <v>991676013</v>
      </c>
      <c r="C358">
        <v>991690140</v>
      </c>
      <c r="D358">
        <v>0</v>
      </c>
      <c r="E358">
        <v>0</v>
      </c>
      <c r="F358">
        <v>1</v>
      </c>
      <c r="G358">
        <v>1</v>
      </c>
      <c r="H358">
        <v>3</v>
      </c>
      <c r="I358" t="s">
        <v>109</v>
      </c>
      <c r="K358" t="s">
        <v>260</v>
      </c>
      <c r="L358">
        <v>1354</v>
      </c>
      <c r="N358">
        <v>1010</v>
      </c>
      <c r="O358" t="s">
        <v>144</v>
      </c>
      <c r="P358" t="s">
        <v>145</v>
      </c>
      <c r="Q358">
        <v>1</v>
      </c>
      <c r="W358">
        <v>0</v>
      </c>
      <c r="X358">
        <v>92671346</v>
      </c>
      <c r="Y358">
        <v>1</v>
      </c>
      <c r="AA358">
        <v>890.83</v>
      </c>
      <c r="AB358">
        <v>0</v>
      </c>
      <c r="AC358">
        <v>0</v>
      </c>
      <c r="AD358">
        <v>0</v>
      </c>
      <c r="AE358">
        <v>890.83</v>
      </c>
      <c r="AF358">
        <v>0</v>
      </c>
      <c r="AG358">
        <v>0</v>
      </c>
      <c r="AH358">
        <v>0</v>
      </c>
      <c r="AI358">
        <v>1</v>
      </c>
      <c r="AJ358">
        <v>1</v>
      </c>
      <c r="AK358">
        <v>1</v>
      </c>
      <c r="AL358">
        <v>1</v>
      </c>
      <c r="AN358">
        <v>0</v>
      </c>
      <c r="AO358">
        <v>0</v>
      </c>
      <c r="AP358">
        <v>0</v>
      </c>
      <c r="AQ358">
        <v>0</v>
      </c>
      <c r="AR358">
        <v>0</v>
      </c>
      <c r="AT358">
        <v>1</v>
      </c>
      <c r="AV358">
        <v>0</v>
      </c>
      <c r="AW358">
        <v>1</v>
      </c>
      <c r="AX358">
        <v>-1</v>
      </c>
      <c r="AY358">
        <v>0</v>
      </c>
      <c r="AZ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 ca="1">Y358*Source!I101</f>
        <v>10</v>
      </c>
      <c r="CY358">
        <f t="shared" si="87"/>
        <v>890.83</v>
      </c>
      <c r="CZ358">
        <f t="shared" si="88"/>
        <v>890.83</v>
      </c>
      <c r="DA358">
        <f t="shared" si="89"/>
        <v>1</v>
      </c>
      <c r="DB358">
        <f t="shared" si="90"/>
        <v>890.83</v>
      </c>
      <c r="DC358">
        <f t="shared" si="91"/>
        <v>0</v>
      </c>
    </row>
    <row r="359" spans="1:107">
      <c r="A359">
        <f ca="1">ROW(Source!A106)</f>
        <v>106</v>
      </c>
      <c r="B359">
        <v>991675999</v>
      </c>
      <c r="C359">
        <v>991692533</v>
      </c>
      <c r="D359">
        <v>37775402</v>
      </c>
      <c r="E359">
        <v>1</v>
      </c>
      <c r="F359">
        <v>1</v>
      </c>
      <c r="G359">
        <v>1</v>
      </c>
      <c r="H359">
        <v>1</v>
      </c>
      <c r="I359" t="s">
        <v>581</v>
      </c>
      <c r="K359" t="s">
        <v>582</v>
      </c>
      <c r="L359">
        <v>1369</v>
      </c>
      <c r="N359">
        <v>1013</v>
      </c>
      <c r="O359" t="s">
        <v>499</v>
      </c>
      <c r="P359" t="s">
        <v>499</v>
      </c>
      <c r="Q359">
        <v>1</v>
      </c>
      <c r="W359">
        <v>0</v>
      </c>
      <c r="X359">
        <v>855544366</v>
      </c>
      <c r="Y359">
        <v>81</v>
      </c>
      <c r="AA359">
        <v>0</v>
      </c>
      <c r="AB359">
        <v>0</v>
      </c>
      <c r="AC359">
        <v>0</v>
      </c>
      <c r="AD359">
        <v>9.07</v>
      </c>
      <c r="AE359">
        <v>0</v>
      </c>
      <c r="AF359">
        <v>0</v>
      </c>
      <c r="AG359">
        <v>0</v>
      </c>
      <c r="AH359">
        <v>9.07</v>
      </c>
      <c r="AI359">
        <v>1</v>
      </c>
      <c r="AJ359">
        <v>1</v>
      </c>
      <c r="AK359">
        <v>1</v>
      </c>
      <c r="AL359">
        <v>1</v>
      </c>
      <c r="AN359">
        <v>0</v>
      </c>
      <c r="AO359">
        <v>1</v>
      </c>
      <c r="AP359">
        <v>0</v>
      </c>
      <c r="AQ359">
        <v>0</v>
      </c>
      <c r="AR359">
        <v>0</v>
      </c>
      <c r="AT359">
        <v>81</v>
      </c>
      <c r="AV359">
        <v>1</v>
      </c>
      <c r="AW359">
        <v>2</v>
      </c>
      <c r="AX359">
        <v>991692534</v>
      </c>
      <c r="AY359">
        <v>1</v>
      </c>
      <c r="AZ359">
        <v>0</v>
      </c>
      <c r="BA359">
        <v>361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 ca="1">Y359*Source!I106</f>
        <v>4.05</v>
      </c>
      <c r="CY359">
        <f>AD359</f>
        <v>9.07</v>
      </c>
      <c r="CZ359">
        <f>AH359</f>
        <v>9.07</v>
      </c>
      <c r="DA359">
        <f>AL359</f>
        <v>1</v>
      </c>
      <c r="DB359">
        <f t="shared" si="90"/>
        <v>734.67</v>
      </c>
      <c r="DC359">
        <f t="shared" si="91"/>
        <v>0</v>
      </c>
    </row>
    <row r="360" spans="1:107">
      <c r="A360">
        <f ca="1">ROW(Source!A106)</f>
        <v>106</v>
      </c>
      <c r="B360">
        <v>991675999</v>
      </c>
      <c r="C360">
        <v>991692533</v>
      </c>
      <c r="D360">
        <v>338039342</v>
      </c>
      <c r="E360">
        <v>1</v>
      </c>
      <c r="F360">
        <v>1</v>
      </c>
      <c r="G360">
        <v>1</v>
      </c>
      <c r="H360">
        <v>2</v>
      </c>
      <c r="I360" t="s">
        <v>524</v>
      </c>
      <c r="J360" t="s">
        <v>525</v>
      </c>
      <c r="K360" t="s">
        <v>526</v>
      </c>
      <c r="L360">
        <v>1368</v>
      </c>
      <c r="N360">
        <v>91022270</v>
      </c>
      <c r="O360" t="s">
        <v>505</v>
      </c>
      <c r="P360" t="s">
        <v>505</v>
      </c>
      <c r="Q360">
        <v>1</v>
      </c>
      <c r="W360">
        <v>0</v>
      </c>
      <c r="X360">
        <v>1230759911</v>
      </c>
      <c r="Y360">
        <v>0.05</v>
      </c>
      <c r="AA360">
        <v>0</v>
      </c>
      <c r="AB360">
        <v>87.17</v>
      </c>
      <c r="AC360">
        <v>11.6</v>
      </c>
      <c r="AD360">
        <v>0</v>
      </c>
      <c r="AE360">
        <v>0</v>
      </c>
      <c r="AF360">
        <v>87.17</v>
      </c>
      <c r="AG360">
        <v>11.6</v>
      </c>
      <c r="AH360">
        <v>0</v>
      </c>
      <c r="AI360">
        <v>1</v>
      </c>
      <c r="AJ360">
        <v>1</v>
      </c>
      <c r="AK360">
        <v>1</v>
      </c>
      <c r="AL360">
        <v>1</v>
      </c>
      <c r="AN360">
        <v>0</v>
      </c>
      <c r="AO360">
        <v>1</v>
      </c>
      <c r="AP360">
        <v>0</v>
      </c>
      <c r="AQ360">
        <v>0</v>
      </c>
      <c r="AR360">
        <v>0</v>
      </c>
      <c r="AT360">
        <v>0.05</v>
      </c>
      <c r="AV360">
        <v>0</v>
      </c>
      <c r="AW360">
        <v>2</v>
      </c>
      <c r="AX360">
        <v>991692535</v>
      </c>
      <c r="AY360">
        <v>1</v>
      </c>
      <c r="AZ360">
        <v>0</v>
      </c>
      <c r="BA360">
        <v>362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 ca="1">Y360*Source!I106</f>
        <v>2.5000000000000005E-3</v>
      </c>
      <c r="CY360">
        <f>AB360</f>
        <v>87.17</v>
      </c>
      <c r="CZ360">
        <f>AF360</f>
        <v>87.17</v>
      </c>
      <c r="DA360">
        <f>AJ360</f>
        <v>1</v>
      </c>
      <c r="DB360">
        <f t="shared" si="90"/>
        <v>4.3600000000000003</v>
      </c>
      <c r="DC360">
        <f t="shared" si="91"/>
        <v>0.57999999999999996</v>
      </c>
    </row>
    <row r="361" spans="1:107">
      <c r="A361">
        <f ca="1">ROW(Source!A106)</f>
        <v>106</v>
      </c>
      <c r="B361">
        <v>991675999</v>
      </c>
      <c r="C361">
        <v>991692533</v>
      </c>
      <c r="D361">
        <v>337974813</v>
      </c>
      <c r="E361">
        <v>1</v>
      </c>
      <c r="F361">
        <v>1</v>
      </c>
      <c r="G361">
        <v>1</v>
      </c>
      <c r="H361">
        <v>3</v>
      </c>
      <c r="I361" t="s">
        <v>549</v>
      </c>
      <c r="J361" t="s">
        <v>550</v>
      </c>
      <c r="K361" t="s">
        <v>551</v>
      </c>
      <c r="L361">
        <v>1348</v>
      </c>
      <c r="N361">
        <v>39568864</v>
      </c>
      <c r="O361" t="s">
        <v>530</v>
      </c>
      <c r="P361" t="s">
        <v>530</v>
      </c>
      <c r="Q361">
        <v>1000</v>
      </c>
      <c r="W361">
        <v>0</v>
      </c>
      <c r="X361">
        <v>1625292450</v>
      </c>
      <c r="Y361">
        <v>1.4E-3</v>
      </c>
      <c r="AA361">
        <v>15118.99</v>
      </c>
      <c r="AB361">
        <v>0</v>
      </c>
      <c r="AC361">
        <v>0</v>
      </c>
      <c r="AD361">
        <v>0</v>
      </c>
      <c r="AE361">
        <v>15118.99</v>
      </c>
      <c r="AF361">
        <v>0</v>
      </c>
      <c r="AG361">
        <v>0</v>
      </c>
      <c r="AH361">
        <v>0</v>
      </c>
      <c r="AI361">
        <v>1</v>
      </c>
      <c r="AJ361">
        <v>1</v>
      </c>
      <c r="AK361">
        <v>1</v>
      </c>
      <c r="AL361">
        <v>1</v>
      </c>
      <c r="AN361">
        <v>0</v>
      </c>
      <c r="AO361">
        <v>1</v>
      </c>
      <c r="AP361">
        <v>0</v>
      </c>
      <c r="AQ361">
        <v>0</v>
      </c>
      <c r="AR361">
        <v>0</v>
      </c>
      <c r="AT361">
        <v>1.4E-3</v>
      </c>
      <c r="AV361">
        <v>0</v>
      </c>
      <c r="AW361">
        <v>2</v>
      </c>
      <c r="AX361">
        <v>991692536</v>
      </c>
      <c r="AY361">
        <v>1</v>
      </c>
      <c r="AZ361">
        <v>0</v>
      </c>
      <c r="BA361">
        <v>363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 ca="1">Y361*Source!I106</f>
        <v>7.0000000000000007E-5</v>
      </c>
      <c r="CY361">
        <f>AA361</f>
        <v>15118.99</v>
      </c>
      <c r="CZ361">
        <f>AE361</f>
        <v>15118.99</v>
      </c>
      <c r="DA361">
        <f>AI361</f>
        <v>1</v>
      </c>
      <c r="DB361">
        <f t="shared" si="90"/>
        <v>21.17</v>
      </c>
      <c r="DC361">
        <f t="shared" si="91"/>
        <v>0</v>
      </c>
    </row>
    <row r="362" spans="1:107">
      <c r="A362">
        <f ca="1">ROW(Source!A106)</f>
        <v>106</v>
      </c>
      <c r="B362">
        <v>991675999</v>
      </c>
      <c r="C362">
        <v>991692533</v>
      </c>
      <c r="D362">
        <v>337974988</v>
      </c>
      <c r="E362">
        <v>1</v>
      </c>
      <c r="F362">
        <v>1</v>
      </c>
      <c r="G362">
        <v>1</v>
      </c>
      <c r="H362">
        <v>3</v>
      </c>
      <c r="I362" t="s">
        <v>552</v>
      </c>
      <c r="J362" t="s">
        <v>553</v>
      </c>
      <c r="K362" t="s">
        <v>554</v>
      </c>
      <c r="L362">
        <v>1348</v>
      </c>
      <c r="N362">
        <v>39568864</v>
      </c>
      <c r="O362" t="s">
        <v>530</v>
      </c>
      <c r="P362" t="s">
        <v>530</v>
      </c>
      <c r="Q362">
        <v>1000</v>
      </c>
      <c r="W362">
        <v>0</v>
      </c>
      <c r="X362">
        <v>24062879</v>
      </c>
      <c r="Y362">
        <v>6.9999999999999999E-4</v>
      </c>
      <c r="AA362">
        <v>16950</v>
      </c>
      <c r="AB362">
        <v>0</v>
      </c>
      <c r="AC362">
        <v>0</v>
      </c>
      <c r="AD362">
        <v>0</v>
      </c>
      <c r="AE362">
        <v>16950</v>
      </c>
      <c r="AF362">
        <v>0</v>
      </c>
      <c r="AG362">
        <v>0</v>
      </c>
      <c r="AH362">
        <v>0</v>
      </c>
      <c r="AI362">
        <v>1</v>
      </c>
      <c r="AJ362">
        <v>1</v>
      </c>
      <c r="AK362">
        <v>1</v>
      </c>
      <c r="AL362">
        <v>1</v>
      </c>
      <c r="AN362">
        <v>0</v>
      </c>
      <c r="AO362">
        <v>1</v>
      </c>
      <c r="AP362">
        <v>0</v>
      </c>
      <c r="AQ362">
        <v>0</v>
      </c>
      <c r="AR362">
        <v>0</v>
      </c>
      <c r="AT362">
        <v>6.9999999999999999E-4</v>
      </c>
      <c r="AV362">
        <v>0</v>
      </c>
      <c r="AW362">
        <v>2</v>
      </c>
      <c r="AX362">
        <v>991692537</v>
      </c>
      <c r="AY362">
        <v>1</v>
      </c>
      <c r="AZ362">
        <v>0</v>
      </c>
      <c r="BA362">
        <v>364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 ca="1">Y362*Source!I106</f>
        <v>3.5000000000000004E-5</v>
      </c>
      <c r="CY362">
        <f>AA362</f>
        <v>16950</v>
      </c>
      <c r="CZ362">
        <f>AE362</f>
        <v>16950</v>
      </c>
      <c r="DA362">
        <f>AI362</f>
        <v>1</v>
      </c>
      <c r="DB362">
        <f t="shared" si="90"/>
        <v>11.87</v>
      </c>
      <c r="DC362">
        <f t="shared" si="91"/>
        <v>0</v>
      </c>
    </row>
    <row r="363" spans="1:107">
      <c r="A363">
        <f ca="1">ROW(Source!A106)</f>
        <v>106</v>
      </c>
      <c r="B363">
        <v>991675999</v>
      </c>
      <c r="C363">
        <v>991692533</v>
      </c>
      <c r="D363">
        <v>337972378</v>
      </c>
      <c r="E363">
        <v>1</v>
      </c>
      <c r="F363">
        <v>1</v>
      </c>
      <c r="G363">
        <v>1</v>
      </c>
      <c r="H363">
        <v>3</v>
      </c>
      <c r="I363" t="s">
        <v>555</v>
      </c>
      <c r="J363" t="s">
        <v>556</v>
      </c>
      <c r="K363" t="s">
        <v>557</v>
      </c>
      <c r="L363">
        <v>1346</v>
      </c>
      <c r="N363">
        <v>39568864</v>
      </c>
      <c r="O363" t="s">
        <v>540</v>
      </c>
      <c r="P363" t="s">
        <v>540</v>
      </c>
      <c r="Q363">
        <v>1</v>
      </c>
      <c r="W363">
        <v>0</v>
      </c>
      <c r="X363">
        <v>-2113933962</v>
      </c>
      <c r="Y363">
        <v>0.7</v>
      </c>
      <c r="AA363">
        <v>37.29</v>
      </c>
      <c r="AB363">
        <v>0</v>
      </c>
      <c r="AC363">
        <v>0</v>
      </c>
      <c r="AD363">
        <v>0</v>
      </c>
      <c r="AE363">
        <v>37.29</v>
      </c>
      <c r="AF363">
        <v>0</v>
      </c>
      <c r="AG363">
        <v>0</v>
      </c>
      <c r="AH363">
        <v>0</v>
      </c>
      <c r="AI363">
        <v>1</v>
      </c>
      <c r="AJ363">
        <v>1</v>
      </c>
      <c r="AK363">
        <v>1</v>
      </c>
      <c r="AL363">
        <v>1</v>
      </c>
      <c r="AN363">
        <v>0</v>
      </c>
      <c r="AO363">
        <v>1</v>
      </c>
      <c r="AP363">
        <v>0</v>
      </c>
      <c r="AQ363">
        <v>0</v>
      </c>
      <c r="AR363">
        <v>0</v>
      </c>
      <c r="AT363">
        <v>0.7</v>
      </c>
      <c r="AV363">
        <v>0</v>
      </c>
      <c r="AW363">
        <v>2</v>
      </c>
      <c r="AX363">
        <v>991692538</v>
      </c>
      <c r="AY363">
        <v>1</v>
      </c>
      <c r="AZ363">
        <v>0</v>
      </c>
      <c r="BA363">
        <v>365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 ca="1">Y363*Source!I106</f>
        <v>3.4999999999999996E-2</v>
      </c>
      <c r="CY363">
        <f>AA363</f>
        <v>37.29</v>
      </c>
      <c r="CZ363">
        <f>AE363</f>
        <v>37.29</v>
      </c>
      <c r="DA363">
        <f>AI363</f>
        <v>1</v>
      </c>
      <c r="DB363">
        <f t="shared" si="90"/>
        <v>26.1</v>
      </c>
      <c r="DC363">
        <f t="shared" si="91"/>
        <v>0</v>
      </c>
    </row>
    <row r="364" spans="1:107">
      <c r="A364">
        <f ca="1">ROW(Source!A106)</f>
        <v>106</v>
      </c>
      <c r="B364">
        <v>991675999</v>
      </c>
      <c r="C364">
        <v>991692533</v>
      </c>
      <c r="D364">
        <v>338006894</v>
      </c>
      <c r="E364">
        <v>1</v>
      </c>
      <c r="F364">
        <v>1</v>
      </c>
      <c r="G364">
        <v>1</v>
      </c>
      <c r="H364">
        <v>3</v>
      </c>
      <c r="I364" t="s">
        <v>267</v>
      </c>
      <c r="J364" t="s">
        <v>269</v>
      </c>
      <c r="K364" t="s">
        <v>268</v>
      </c>
      <c r="L364">
        <v>195242642</v>
      </c>
      <c r="N364">
        <v>1010</v>
      </c>
      <c r="O364" t="s">
        <v>145</v>
      </c>
      <c r="P364" t="s">
        <v>145</v>
      </c>
      <c r="Q364">
        <v>1</v>
      </c>
      <c r="W364">
        <v>1</v>
      </c>
      <c r="X364">
        <v>-1088841062</v>
      </c>
      <c r="Y364">
        <v>-100</v>
      </c>
      <c r="AA364">
        <v>21.81</v>
      </c>
      <c r="AB364">
        <v>0</v>
      </c>
      <c r="AC364">
        <v>0</v>
      </c>
      <c r="AD364">
        <v>0</v>
      </c>
      <c r="AE364">
        <v>21.81</v>
      </c>
      <c r="AF364">
        <v>0</v>
      </c>
      <c r="AG364">
        <v>0</v>
      </c>
      <c r="AH364">
        <v>0</v>
      </c>
      <c r="AI364">
        <v>1</v>
      </c>
      <c r="AJ364">
        <v>1</v>
      </c>
      <c r="AK364">
        <v>1</v>
      </c>
      <c r="AL364">
        <v>1</v>
      </c>
      <c r="AN364">
        <v>0</v>
      </c>
      <c r="AO364">
        <v>1</v>
      </c>
      <c r="AP364">
        <v>0</v>
      </c>
      <c r="AQ364">
        <v>0</v>
      </c>
      <c r="AR364">
        <v>0</v>
      </c>
      <c r="AT364">
        <v>-100</v>
      </c>
      <c r="AV364">
        <v>0</v>
      </c>
      <c r="AW364">
        <v>2</v>
      </c>
      <c r="AX364">
        <v>991692539</v>
      </c>
      <c r="AY364">
        <v>1</v>
      </c>
      <c r="AZ364">
        <v>6144</v>
      </c>
      <c r="BA364">
        <v>366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 ca="1">Y364*Source!I106</f>
        <v>-5</v>
      </c>
      <c r="CY364">
        <f>AA364</f>
        <v>21.81</v>
      </c>
      <c r="CZ364">
        <f>AE364</f>
        <v>21.81</v>
      </c>
      <c r="DA364">
        <f>AI364</f>
        <v>1</v>
      </c>
      <c r="DB364">
        <f t="shared" si="90"/>
        <v>-2181</v>
      </c>
      <c r="DC364">
        <f t="shared" si="91"/>
        <v>0</v>
      </c>
    </row>
    <row r="365" spans="1:107">
      <c r="A365">
        <f ca="1">ROW(Source!A106)</f>
        <v>106</v>
      </c>
      <c r="B365">
        <v>991675999</v>
      </c>
      <c r="C365">
        <v>991692533</v>
      </c>
      <c r="D365">
        <v>0</v>
      </c>
      <c r="E365">
        <v>0</v>
      </c>
      <c r="F365">
        <v>1</v>
      </c>
      <c r="G365">
        <v>1</v>
      </c>
      <c r="H365">
        <v>3</v>
      </c>
      <c r="I365" t="s">
        <v>109</v>
      </c>
      <c r="K365" t="s">
        <v>271</v>
      </c>
      <c r="L365">
        <v>1354</v>
      </c>
      <c r="N365">
        <v>1010</v>
      </c>
      <c r="O365" t="s">
        <v>144</v>
      </c>
      <c r="P365" t="s">
        <v>145</v>
      </c>
      <c r="Q365">
        <v>1</v>
      </c>
      <c r="W365">
        <v>0</v>
      </c>
      <c r="X365">
        <v>-236152045</v>
      </c>
      <c r="Y365">
        <v>100</v>
      </c>
      <c r="AA365">
        <v>373.33</v>
      </c>
      <c r="AB365">
        <v>0</v>
      </c>
      <c r="AC365">
        <v>0</v>
      </c>
      <c r="AD365">
        <v>0</v>
      </c>
      <c r="AE365">
        <v>373.33</v>
      </c>
      <c r="AF365">
        <v>0</v>
      </c>
      <c r="AG365">
        <v>0</v>
      </c>
      <c r="AH365">
        <v>0</v>
      </c>
      <c r="AI365">
        <v>1</v>
      </c>
      <c r="AJ365">
        <v>1</v>
      </c>
      <c r="AK365">
        <v>1</v>
      </c>
      <c r="AL365">
        <v>1</v>
      </c>
      <c r="AN365">
        <v>0</v>
      </c>
      <c r="AO365">
        <v>0</v>
      </c>
      <c r="AP365">
        <v>0</v>
      </c>
      <c r="AQ365">
        <v>0</v>
      </c>
      <c r="AR365">
        <v>0</v>
      </c>
      <c r="AT365">
        <v>100</v>
      </c>
      <c r="AV365">
        <v>0</v>
      </c>
      <c r="AW365">
        <v>1</v>
      </c>
      <c r="AX365">
        <v>-1</v>
      </c>
      <c r="AY365">
        <v>0</v>
      </c>
      <c r="AZ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 ca="1">Y365*Source!I106</f>
        <v>5</v>
      </c>
      <c r="CY365">
        <f>AA365</f>
        <v>373.33</v>
      </c>
      <c r="CZ365">
        <f>AE365</f>
        <v>373.33</v>
      </c>
      <c r="DA365">
        <f>AI365</f>
        <v>1</v>
      </c>
      <c r="DB365">
        <f t="shared" si="90"/>
        <v>37333</v>
      </c>
      <c r="DC365">
        <f t="shared" si="91"/>
        <v>0</v>
      </c>
    </row>
    <row r="366" spans="1:107">
      <c r="A366">
        <f ca="1">ROW(Source!A107)</f>
        <v>107</v>
      </c>
      <c r="B366">
        <v>991676013</v>
      </c>
      <c r="C366">
        <v>991692533</v>
      </c>
      <c r="D366">
        <v>37775402</v>
      </c>
      <c r="E366">
        <v>1</v>
      </c>
      <c r="F366">
        <v>1</v>
      </c>
      <c r="G366">
        <v>1</v>
      </c>
      <c r="H366">
        <v>1</v>
      </c>
      <c r="I366" t="s">
        <v>581</v>
      </c>
      <c r="K366" t="s">
        <v>582</v>
      </c>
      <c r="L366">
        <v>1369</v>
      </c>
      <c r="N366">
        <v>1013</v>
      </c>
      <c r="O366" t="s">
        <v>499</v>
      </c>
      <c r="P366" t="s">
        <v>499</v>
      </c>
      <c r="Q366">
        <v>1</v>
      </c>
      <c r="W366">
        <v>0</v>
      </c>
      <c r="X366">
        <v>855544366</v>
      </c>
      <c r="Y366">
        <v>81</v>
      </c>
      <c r="AA366">
        <v>0</v>
      </c>
      <c r="AB366">
        <v>0</v>
      </c>
      <c r="AC366">
        <v>0</v>
      </c>
      <c r="AD366">
        <v>9.07</v>
      </c>
      <c r="AE366">
        <v>0</v>
      </c>
      <c r="AF366">
        <v>0</v>
      </c>
      <c r="AG366">
        <v>0</v>
      </c>
      <c r="AH366">
        <v>9.07</v>
      </c>
      <c r="AI366">
        <v>1</v>
      </c>
      <c r="AJ366">
        <v>1</v>
      </c>
      <c r="AK366">
        <v>1</v>
      </c>
      <c r="AL366">
        <v>1</v>
      </c>
      <c r="AN366">
        <v>0</v>
      </c>
      <c r="AO366">
        <v>1</v>
      </c>
      <c r="AP366">
        <v>0</v>
      </c>
      <c r="AQ366">
        <v>0</v>
      </c>
      <c r="AR366">
        <v>0</v>
      </c>
      <c r="AT366">
        <v>81</v>
      </c>
      <c r="AV366">
        <v>1</v>
      </c>
      <c r="AW366">
        <v>2</v>
      </c>
      <c r="AX366">
        <v>991692534</v>
      </c>
      <c r="AY366">
        <v>1</v>
      </c>
      <c r="AZ366">
        <v>0</v>
      </c>
      <c r="BA366">
        <v>368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 ca="1">Y366*Source!I107</f>
        <v>4.05</v>
      </c>
      <c r="CY366">
        <f>AD366</f>
        <v>9.07</v>
      </c>
      <c r="CZ366">
        <f>AH366</f>
        <v>9.07</v>
      </c>
      <c r="DA366">
        <f>AL366</f>
        <v>1</v>
      </c>
      <c r="DB366">
        <f t="shared" si="90"/>
        <v>734.67</v>
      </c>
      <c r="DC366">
        <f t="shared" si="91"/>
        <v>0</v>
      </c>
    </row>
    <row r="367" spans="1:107">
      <c r="A367">
        <f ca="1">ROW(Source!A107)</f>
        <v>107</v>
      </c>
      <c r="B367">
        <v>991676013</v>
      </c>
      <c r="C367">
        <v>991692533</v>
      </c>
      <c r="D367">
        <v>338039342</v>
      </c>
      <c r="E367">
        <v>1</v>
      </c>
      <c r="F367">
        <v>1</v>
      </c>
      <c r="G367">
        <v>1</v>
      </c>
      <c r="H367">
        <v>2</v>
      </c>
      <c r="I367" t="s">
        <v>524</v>
      </c>
      <c r="J367" t="s">
        <v>525</v>
      </c>
      <c r="K367" t="s">
        <v>526</v>
      </c>
      <c r="L367">
        <v>1368</v>
      </c>
      <c r="N367">
        <v>91022270</v>
      </c>
      <c r="O367" t="s">
        <v>505</v>
      </c>
      <c r="P367" t="s">
        <v>505</v>
      </c>
      <c r="Q367">
        <v>1</v>
      </c>
      <c r="W367">
        <v>0</v>
      </c>
      <c r="X367">
        <v>1230759911</v>
      </c>
      <c r="Y367">
        <v>0.05</v>
      </c>
      <c r="AA367">
        <v>0</v>
      </c>
      <c r="AB367">
        <v>932.72</v>
      </c>
      <c r="AC367">
        <v>389.76</v>
      </c>
      <c r="AD367">
        <v>0</v>
      </c>
      <c r="AE367">
        <v>0</v>
      </c>
      <c r="AF367">
        <v>87.17</v>
      </c>
      <c r="AG367">
        <v>11.6</v>
      </c>
      <c r="AH367">
        <v>0</v>
      </c>
      <c r="AI367">
        <v>1</v>
      </c>
      <c r="AJ367">
        <v>10.7</v>
      </c>
      <c r="AK367">
        <v>33.6</v>
      </c>
      <c r="AL367">
        <v>1</v>
      </c>
      <c r="AN367">
        <v>0</v>
      </c>
      <c r="AO367">
        <v>1</v>
      </c>
      <c r="AP367">
        <v>0</v>
      </c>
      <c r="AQ367">
        <v>0</v>
      </c>
      <c r="AR367">
        <v>0</v>
      </c>
      <c r="AT367">
        <v>0.05</v>
      </c>
      <c r="AV367">
        <v>0</v>
      </c>
      <c r="AW367">
        <v>2</v>
      </c>
      <c r="AX367">
        <v>991692535</v>
      </c>
      <c r="AY367">
        <v>1</v>
      </c>
      <c r="AZ367">
        <v>0</v>
      </c>
      <c r="BA367">
        <v>369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 ca="1">Y367*Source!I107</f>
        <v>2.5000000000000005E-3</v>
      </c>
      <c r="CY367">
        <f>AB367</f>
        <v>932.72</v>
      </c>
      <c r="CZ367">
        <f>AF367</f>
        <v>87.17</v>
      </c>
      <c r="DA367">
        <f>AJ367</f>
        <v>10.7</v>
      </c>
      <c r="DB367">
        <f t="shared" si="90"/>
        <v>4.3600000000000003</v>
      </c>
      <c r="DC367">
        <f t="shared" si="91"/>
        <v>0.57999999999999996</v>
      </c>
    </row>
    <row r="368" spans="1:107">
      <c r="A368">
        <f ca="1">ROW(Source!A107)</f>
        <v>107</v>
      </c>
      <c r="B368">
        <v>991676013</v>
      </c>
      <c r="C368">
        <v>991692533</v>
      </c>
      <c r="D368">
        <v>337974813</v>
      </c>
      <c r="E368">
        <v>1</v>
      </c>
      <c r="F368">
        <v>1</v>
      </c>
      <c r="G368">
        <v>1</v>
      </c>
      <c r="H368">
        <v>3</v>
      </c>
      <c r="I368" t="s">
        <v>549</v>
      </c>
      <c r="J368" t="s">
        <v>550</v>
      </c>
      <c r="K368" t="s">
        <v>551</v>
      </c>
      <c r="L368">
        <v>1348</v>
      </c>
      <c r="N368">
        <v>39568864</v>
      </c>
      <c r="O368" t="s">
        <v>530</v>
      </c>
      <c r="P368" t="s">
        <v>530</v>
      </c>
      <c r="Q368">
        <v>1000</v>
      </c>
      <c r="W368">
        <v>0</v>
      </c>
      <c r="X368">
        <v>1625292450</v>
      </c>
      <c r="Y368">
        <v>1.4E-3</v>
      </c>
      <c r="AA368">
        <v>51858.14</v>
      </c>
      <c r="AB368">
        <v>0</v>
      </c>
      <c r="AC368">
        <v>0</v>
      </c>
      <c r="AD368">
        <v>0</v>
      </c>
      <c r="AE368">
        <v>15118.99</v>
      </c>
      <c r="AF368">
        <v>0</v>
      </c>
      <c r="AG368">
        <v>0</v>
      </c>
      <c r="AH368">
        <v>0</v>
      </c>
      <c r="AI368">
        <v>3.43</v>
      </c>
      <c r="AJ368">
        <v>1</v>
      </c>
      <c r="AK368">
        <v>1</v>
      </c>
      <c r="AL368">
        <v>1</v>
      </c>
      <c r="AN368">
        <v>0</v>
      </c>
      <c r="AO368">
        <v>1</v>
      </c>
      <c r="AP368">
        <v>0</v>
      </c>
      <c r="AQ368">
        <v>0</v>
      </c>
      <c r="AR368">
        <v>0</v>
      </c>
      <c r="AT368">
        <v>1.4E-3</v>
      </c>
      <c r="AV368">
        <v>0</v>
      </c>
      <c r="AW368">
        <v>2</v>
      </c>
      <c r="AX368">
        <v>991692536</v>
      </c>
      <c r="AY368">
        <v>1</v>
      </c>
      <c r="AZ368">
        <v>0</v>
      </c>
      <c r="BA368">
        <v>370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 ca="1">Y368*Source!I107</f>
        <v>7.0000000000000007E-5</v>
      </c>
      <c r="CY368">
        <f>AA368</f>
        <v>51858.14</v>
      </c>
      <c r="CZ368">
        <f>AE368</f>
        <v>15118.99</v>
      </c>
      <c r="DA368">
        <f>AI368</f>
        <v>3.43</v>
      </c>
      <c r="DB368">
        <f t="shared" si="90"/>
        <v>21.17</v>
      </c>
      <c r="DC368">
        <f t="shared" si="91"/>
        <v>0</v>
      </c>
    </row>
    <row r="369" spans="1:107">
      <c r="A369">
        <f ca="1">ROW(Source!A107)</f>
        <v>107</v>
      </c>
      <c r="B369">
        <v>991676013</v>
      </c>
      <c r="C369">
        <v>991692533</v>
      </c>
      <c r="D369">
        <v>337974988</v>
      </c>
      <c r="E369">
        <v>1</v>
      </c>
      <c r="F369">
        <v>1</v>
      </c>
      <c r="G369">
        <v>1</v>
      </c>
      <c r="H369">
        <v>3</v>
      </c>
      <c r="I369" t="s">
        <v>552</v>
      </c>
      <c r="J369" t="s">
        <v>553</v>
      </c>
      <c r="K369" t="s">
        <v>554</v>
      </c>
      <c r="L369">
        <v>1348</v>
      </c>
      <c r="N369">
        <v>39568864</v>
      </c>
      <c r="O369" t="s">
        <v>530</v>
      </c>
      <c r="P369" t="s">
        <v>530</v>
      </c>
      <c r="Q369">
        <v>1000</v>
      </c>
      <c r="W369">
        <v>0</v>
      </c>
      <c r="X369">
        <v>24062879</v>
      </c>
      <c r="Y369">
        <v>6.9999999999999999E-4</v>
      </c>
      <c r="AA369">
        <v>66613.5</v>
      </c>
      <c r="AB369">
        <v>0</v>
      </c>
      <c r="AC369">
        <v>0</v>
      </c>
      <c r="AD369">
        <v>0</v>
      </c>
      <c r="AE369">
        <v>16950</v>
      </c>
      <c r="AF369">
        <v>0</v>
      </c>
      <c r="AG369">
        <v>0</v>
      </c>
      <c r="AH369">
        <v>0</v>
      </c>
      <c r="AI369">
        <v>3.93</v>
      </c>
      <c r="AJ369">
        <v>1</v>
      </c>
      <c r="AK369">
        <v>1</v>
      </c>
      <c r="AL369">
        <v>1</v>
      </c>
      <c r="AN369">
        <v>0</v>
      </c>
      <c r="AO369">
        <v>1</v>
      </c>
      <c r="AP369">
        <v>0</v>
      </c>
      <c r="AQ369">
        <v>0</v>
      </c>
      <c r="AR369">
        <v>0</v>
      </c>
      <c r="AT369">
        <v>6.9999999999999999E-4</v>
      </c>
      <c r="AV369">
        <v>0</v>
      </c>
      <c r="AW369">
        <v>2</v>
      </c>
      <c r="AX369">
        <v>991692537</v>
      </c>
      <c r="AY369">
        <v>1</v>
      </c>
      <c r="AZ369">
        <v>0</v>
      </c>
      <c r="BA369">
        <v>371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 ca="1">Y369*Source!I107</f>
        <v>3.5000000000000004E-5</v>
      </c>
      <c r="CY369">
        <f>AA369</f>
        <v>66613.5</v>
      </c>
      <c r="CZ369">
        <f>AE369</f>
        <v>16950</v>
      </c>
      <c r="DA369">
        <f>AI369</f>
        <v>3.93</v>
      </c>
      <c r="DB369">
        <f t="shared" si="90"/>
        <v>11.87</v>
      </c>
      <c r="DC369">
        <f t="shared" si="91"/>
        <v>0</v>
      </c>
    </row>
    <row r="370" spans="1:107">
      <c r="A370">
        <f ca="1">ROW(Source!A107)</f>
        <v>107</v>
      </c>
      <c r="B370">
        <v>991676013</v>
      </c>
      <c r="C370">
        <v>991692533</v>
      </c>
      <c r="D370">
        <v>337972378</v>
      </c>
      <c r="E370">
        <v>1</v>
      </c>
      <c r="F370">
        <v>1</v>
      </c>
      <c r="G370">
        <v>1</v>
      </c>
      <c r="H370">
        <v>3</v>
      </c>
      <c r="I370" t="s">
        <v>555</v>
      </c>
      <c r="J370" t="s">
        <v>556</v>
      </c>
      <c r="K370" t="s">
        <v>557</v>
      </c>
      <c r="L370">
        <v>1346</v>
      </c>
      <c r="N370">
        <v>39568864</v>
      </c>
      <c r="O370" t="s">
        <v>540</v>
      </c>
      <c r="P370" t="s">
        <v>540</v>
      </c>
      <c r="Q370">
        <v>1</v>
      </c>
      <c r="W370">
        <v>0</v>
      </c>
      <c r="X370">
        <v>-2113933962</v>
      </c>
      <c r="Y370">
        <v>0.7</v>
      </c>
      <c r="AA370">
        <v>77.56</v>
      </c>
      <c r="AB370">
        <v>0</v>
      </c>
      <c r="AC370">
        <v>0</v>
      </c>
      <c r="AD370">
        <v>0</v>
      </c>
      <c r="AE370">
        <v>37.29</v>
      </c>
      <c r="AF370">
        <v>0</v>
      </c>
      <c r="AG370">
        <v>0</v>
      </c>
      <c r="AH370">
        <v>0</v>
      </c>
      <c r="AI370">
        <v>2.08</v>
      </c>
      <c r="AJ370">
        <v>1</v>
      </c>
      <c r="AK370">
        <v>1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T370">
        <v>0.7</v>
      </c>
      <c r="AV370">
        <v>0</v>
      </c>
      <c r="AW370">
        <v>2</v>
      </c>
      <c r="AX370">
        <v>991692538</v>
      </c>
      <c r="AY370">
        <v>1</v>
      </c>
      <c r="AZ370">
        <v>0</v>
      </c>
      <c r="BA370">
        <v>372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 ca="1">Y370*Source!I107</f>
        <v>3.4999999999999996E-2</v>
      </c>
      <c r="CY370">
        <f>AA370</f>
        <v>77.56</v>
      </c>
      <c r="CZ370">
        <f>AE370</f>
        <v>37.29</v>
      </c>
      <c r="DA370">
        <f>AI370</f>
        <v>2.08</v>
      </c>
      <c r="DB370">
        <f t="shared" si="90"/>
        <v>26.1</v>
      </c>
      <c r="DC370">
        <f t="shared" si="91"/>
        <v>0</v>
      </c>
    </row>
    <row r="371" spans="1:107">
      <c r="A371">
        <f ca="1">ROW(Source!A107)</f>
        <v>107</v>
      </c>
      <c r="B371">
        <v>991676013</v>
      </c>
      <c r="C371">
        <v>991692533</v>
      </c>
      <c r="D371">
        <v>338006894</v>
      </c>
      <c r="E371">
        <v>1</v>
      </c>
      <c r="F371">
        <v>1</v>
      </c>
      <c r="G371">
        <v>1</v>
      </c>
      <c r="H371">
        <v>3</v>
      </c>
      <c r="I371" t="s">
        <v>267</v>
      </c>
      <c r="J371" t="s">
        <v>269</v>
      </c>
      <c r="K371" t="s">
        <v>268</v>
      </c>
      <c r="L371">
        <v>195242642</v>
      </c>
      <c r="N371">
        <v>1010</v>
      </c>
      <c r="O371" t="s">
        <v>145</v>
      </c>
      <c r="P371" t="s">
        <v>145</v>
      </c>
      <c r="Q371">
        <v>1</v>
      </c>
      <c r="W371">
        <v>1</v>
      </c>
      <c r="X371">
        <v>-1088841062</v>
      </c>
      <c r="Y371">
        <v>-100</v>
      </c>
      <c r="AA371">
        <v>146.35</v>
      </c>
      <c r="AB371">
        <v>0</v>
      </c>
      <c r="AC371">
        <v>0</v>
      </c>
      <c r="AD371">
        <v>0</v>
      </c>
      <c r="AE371">
        <v>21.81</v>
      </c>
      <c r="AF371">
        <v>0</v>
      </c>
      <c r="AG371">
        <v>0</v>
      </c>
      <c r="AH371">
        <v>0</v>
      </c>
      <c r="AI371">
        <v>6.71</v>
      </c>
      <c r="AJ371">
        <v>1</v>
      </c>
      <c r="AK371">
        <v>1</v>
      </c>
      <c r="AL371">
        <v>1</v>
      </c>
      <c r="AN371">
        <v>0</v>
      </c>
      <c r="AO371">
        <v>1</v>
      </c>
      <c r="AP371">
        <v>0</v>
      </c>
      <c r="AQ371">
        <v>0</v>
      </c>
      <c r="AR371">
        <v>0</v>
      </c>
      <c r="AT371">
        <v>-100</v>
      </c>
      <c r="AV371">
        <v>0</v>
      </c>
      <c r="AW371">
        <v>2</v>
      </c>
      <c r="AX371">
        <v>991692539</v>
      </c>
      <c r="AY371">
        <v>1</v>
      </c>
      <c r="AZ371">
        <v>6144</v>
      </c>
      <c r="BA371">
        <v>373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 ca="1">Y371*Source!I107</f>
        <v>-5</v>
      </c>
      <c r="CY371">
        <f>AA371</f>
        <v>146.35</v>
      </c>
      <c r="CZ371">
        <f>AE371</f>
        <v>21.81</v>
      </c>
      <c r="DA371">
        <f>AI371</f>
        <v>6.71</v>
      </c>
      <c r="DB371">
        <f t="shared" si="90"/>
        <v>-2181</v>
      </c>
      <c r="DC371">
        <f t="shared" si="91"/>
        <v>0</v>
      </c>
    </row>
    <row r="372" spans="1:107">
      <c r="A372">
        <f ca="1">ROW(Source!A107)</f>
        <v>107</v>
      </c>
      <c r="B372">
        <v>991676013</v>
      </c>
      <c r="C372">
        <v>991692533</v>
      </c>
      <c r="D372">
        <v>0</v>
      </c>
      <c r="E372">
        <v>0</v>
      </c>
      <c r="F372">
        <v>1</v>
      </c>
      <c r="G372">
        <v>1</v>
      </c>
      <c r="H372">
        <v>3</v>
      </c>
      <c r="I372" t="s">
        <v>109</v>
      </c>
      <c r="K372" t="s">
        <v>271</v>
      </c>
      <c r="L372">
        <v>1354</v>
      </c>
      <c r="N372">
        <v>1010</v>
      </c>
      <c r="O372" t="s">
        <v>144</v>
      </c>
      <c r="P372" t="s">
        <v>145</v>
      </c>
      <c r="Q372">
        <v>1</v>
      </c>
      <c r="W372">
        <v>0</v>
      </c>
      <c r="X372">
        <v>-236152045</v>
      </c>
      <c r="Y372">
        <v>100</v>
      </c>
      <c r="AA372">
        <v>373.33</v>
      </c>
      <c r="AB372">
        <v>0</v>
      </c>
      <c r="AC372">
        <v>0</v>
      </c>
      <c r="AD372">
        <v>0</v>
      </c>
      <c r="AE372">
        <v>373.33</v>
      </c>
      <c r="AF372">
        <v>0</v>
      </c>
      <c r="AG372">
        <v>0</v>
      </c>
      <c r="AH372">
        <v>0</v>
      </c>
      <c r="AI372">
        <v>1</v>
      </c>
      <c r="AJ372">
        <v>1</v>
      </c>
      <c r="AK372">
        <v>1</v>
      </c>
      <c r="AL372">
        <v>1</v>
      </c>
      <c r="AN372">
        <v>0</v>
      </c>
      <c r="AO372">
        <v>0</v>
      </c>
      <c r="AP372">
        <v>0</v>
      </c>
      <c r="AQ372">
        <v>0</v>
      </c>
      <c r="AR372">
        <v>0</v>
      </c>
      <c r="AT372">
        <v>100</v>
      </c>
      <c r="AV372">
        <v>0</v>
      </c>
      <c r="AW372">
        <v>1</v>
      </c>
      <c r="AX372">
        <v>-1</v>
      </c>
      <c r="AY372">
        <v>0</v>
      </c>
      <c r="AZ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 ca="1">Y372*Source!I107</f>
        <v>5</v>
      </c>
      <c r="CY372">
        <f>AA372</f>
        <v>373.33</v>
      </c>
      <c r="CZ372">
        <f>AE372</f>
        <v>373.33</v>
      </c>
      <c r="DA372">
        <f>AI372</f>
        <v>1</v>
      </c>
      <c r="DB372">
        <f t="shared" si="90"/>
        <v>37333</v>
      </c>
      <c r="DC372">
        <f t="shared" si="91"/>
        <v>0</v>
      </c>
    </row>
    <row r="373" spans="1:107">
      <c r="A373">
        <f ca="1">ROW(Source!A112)</f>
        <v>112</v>
      </c>
      <c r="B373">
        <v>991675999</v>
      </c>
      <c r="C373">
        <v>991692942</v>
      </c>
      <c r="D373">
        <v>37775402</v>
      </c>
      <c r="E373">
        <v>1</v>
      </c>
      <c r="F373">
        <v>1</v>
      </c>
      <c r="G373">
        <v>1</v>
      </c>
      <c r="H373">
        <v>1</v>
      </c>
      <c r="I373" t="s">
        <v>581</v>
      </c>
      <c r="K373" t="s">
        <v>582</v>
      </c>
      <c r="L373">
        <v>1369</v>
      </c>
      <c r="N373">
        <v>1013</v>
      </c>
      <c r="O373" t="s">
        <v>499</v>
      </c>
      <c r="P373" t="s">
        <v>499</v>
      </c>
      <c r="Q373">
        <v>1</v>
      </c>
      <c r="W373">
        <v>0</v>
      </c>
      <c r="X373">
        <v>855544366</v>
      </c>
      <c r="Y373">
        <v>0.58799999999999997</v>
      </c>
      <c r="AA373">
        <v>0</v>
      </c>
      <c r="AB373">
        <v>0</v>
      </c>
      <c r="AC373">
        <v>0</v>
      </c>
      <c r="AD373">
        <v>9.07</v>
      </c>
      <c r="AE373">
        <v>0</v>
      </c>
      <c r="AF373">
        <v>0</v>
      </c>
      <c r="AG373">
        <v>0</v>
      </c>
      <c r="AH373">
        <v>9.07</v>
      </c>
      <c r="AI373">
        <v>1</v>
      </c>
      <c r="AJ373">
        <v>1</v>
      </c>
      <c r="AK373">
        <v>1</v>
      </c>
      <c r="AL373">
        <v>1</v>
      </c>
      <c r="AN373">
        <v>0</v>
      </c>
      <c r="AO373">
        <v>1</v>
      </c>
      <c r="AP373">
        <v>1</v>
      </c>
      <c r="AQ373">
        <v>0</v>
      </c>
      <c r="AR373">
        <v>0</v>
      </c>
      <c r="AT373">
        <v>1.47</v>
      </c>
      <c r="AU373" t="s">
        <v>213</v>
      </c>
      <c r="AV373">
        <v>1</v>
      </c>
      <c r="AW373">
        <v>2</v>
      </c>
      <c r="AX373">
        <v>991692943</v>
      </c>
      <c r="AY373">
        <v>1</v>
      </c>
      <c r="AZ373">
        <v>0</v>
      </c>
      <c r="BA373">
        <v>375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 ca="1">Y373*Source!I112</f>
        <v>2.3519999999999999</v>
      </c>
      <c r="CY373">
        <f>AD373</f>
        <v>9.07</v>
      </c>
      <c r="CZ373">
        <f>AH373</f>
        <v>9.07</v>
      </c>
      <c r="DA373">
        <f>AL373</f>
        <v>1</v>
      </c>
      <c r="DB373">
        <f>ROUND((ROUND(AT373*CZ373,2)*0.4),6)</f>
        <v>5.3319999999999999</v>
      </c>
      <c r="DC373">
        <f>ROUND((ROUND(AT373*AG373,2)*0.4),6)</f>
        <v>0</v>
      </c>
    </row>
    <row r="374" spans="1:107">
      <c r="A374">
        <f ca="1">ROW(Source!A112)</f>
        <v>112</v>
      </c>
      <c r="B374">
        <v>991675999</v>
      </c>
      <c r="C374">
        <v>991692942</v>
      </c>
      <c r="D374">
        <v>338037086</v>
      </c>
      <c r="E374">
        <v>1</v>
      </c>
      <c r="F374">
        <v>1</v>
      </c>
      <c r="G374">
        <v>1</v>
      </c>
      <c r="H374">
        <v>2</v>
      </c>
      <c r="I374" t="s">
        <v>619</v>
      </c>
      <c r="J374" t="s">
        <v>620</v>
      </c>
      <c r="K374" t="s">
        <v>621</v>
      </c>
      <c r="L374">
        <v>1368</v>
      </c>
      <c r="N374">
        <v>91022270</v>
      </c>
      <c r="O374" t="s">
        <v>505</v>
      </c>
      <c r="P374" t="s">
        <v>505</v>
      </c>
      <c r="Q374">
        <v>1</v>
      </c>
      <c r="W374">
        <v>0</v>
      </c>
      <c r="X374">
        <v>1474986261</v>
      </c>
      <c r="Y374">
        <v>0.14000000000000001</v>
      </c>
      <c r="AA374">
        <v>0</v>
      </c>
      <c r="AB374">
        <v>8.1</v>
      </c>
      <c r="AC374">
        <v>0</v>
      </c>
      <c r="AD374">
        <v>0</v>
      </c>
      <c r="AE374">
        <v>0</v>
      </c>
      <c r="AF374">
        <v>8.1</v>
      </c>
      <c r="AG374">
        <v>0</v>
      </c>
      <c r="AH374">
        <v>0</v>
      </c>
      <c r="AI374">
        <v>1</v>
      </c>
      <c r="AJ374">
        <v>1</v>
      </c>
      <c r="AK374">
        <v>1</v>
      </c>
      <c r="AL374">
        <v>1</v>
      </c>
      <c r="AN374">
        <v>0</v>
      </c>
      <c r="AO374">
        <v>1</v>
      </c>
      <c r="AP374">
        <v>1</v>
      </c>
      <c r="AQ374">
        <v>0</v>
      </c>
      <c r="AR374">
        <v>0</v>
      </c>
      <c r="AT374">
        <v>0.35</v>
      </c>
      <c r="AU374" t="s">
        <v>213</v>
      </c>
      <c r="AV374">
        <v>0</v>
      </c>
      <c r="AW374">
        <v>2</v>
      </c>
      <c r="AX374">
        <v>991692944</v>
      </c>
      <c r="AY374">
        <v>1</v>
      </c>
      <c r="AZ374">
        <v>0</v>
      </c>
      <c r="BA374">
        <v>376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 ca="1">Y374*Source!I112</f>
        <v>0.56000000000000005</v>
      </c>
      <c r="CY374">
        <f>AB374</f>
        <v>8.1</v>
      </c>
      <c r="CZ374">
        <f>AF374</f>
        <v>8.1</v>
      </c>
      <c r="DA374">
        <f>AJ374</f>
        <v>1</v>
      </c>
      <c r="DB374">
        <f>ROUND((ROUND(AT374*CZ374,2)*0.4),6)</f>
        <v>1.1359999999999999</v>
      </c>
      <c r="DC374">
        <f>ROUND((ROUND(AT374*AG374,2)*0.4),6)</f>
        <v>0</v>
      </c>
    </row>
    <row r="375" spans="1:107">
      <c r="A375">
        <f ca="1">ROW(Source!A112)</f>
        <v>112</v>
      </c>
      <c r="B375">
        <v>991675999</v>
      </c>
      <c r="C375">
        <v>991692942</v>
      </c>
      <c r="D375">
        <v>338039342</v>
      </c>
      <c r="E375">
        <v>1</v>
      </c>
      <c r="F375">
        <v>1</v>
      </c>
      <c r="G375">
        <v>1</v>
      </c>
      <c r="H375">
        <v>2</v>
      </c>
      <c r="I375" t="s">
        <v>524</v>
      </c>
      <c r="J375" t="s">
        <v>525</v>
      </c>
      <c r="K375" t="s">
        <v>526</v>
      </c>
      <c r="L375">
        <v>1368</v>
      </c>
      <c r="N375">
        <v>91022270</v>
      </c>
      <c r="O375" t="s">
        <v>505</v>
      </c>
      <c r="P375" t="s">
        <v>505</v>
      </c>
      <c r="Q375">
        <v>1</v>
      </c>
      <c r="W375">
        <v>0</v>
      </c>
      <c r="X375">
        <v>1230759911</v>
      </c>
      <c r="Y375">
        <v>4.0000000000000001E-3</v>
      </c>
      <c r="AA375">
        <v>0</v>
      </c>
      <c r="AB375">
        <v>87.17</v>
      </c>
      <c r="AC375">
        <v>11.6</v>
      </c>
      <c r="AD375">
        <v>0</v>
      </c>
      <c r="AE375">
        <v>0</v>
      </c>
      <c r="AF375">
        <v>87.17</v>
      </c>
      <c r="AG375">
        <v>11.6</v>
      </c>
      <c r="AH375">
        <v>0</v>
      </c>
      <c r="AI375">
        <v>1</v>
      </c>
      <c r="AJ375">
        <v>1</v>
      </c>
      <c r="AK375">
        <v>1</v>
      </c>
      <c r="AL375">
        <v>1</v>
      </c>
      <c r="AN375">
        <v>0</v>
      </c>
      <c r="AO375">
        <v>1</v>
      </c>
      <c r="AP375">
        <v>1</v>
      </c>
      <c r="AQ375">
        <v>0</v>
      </c>
      <c r="AR375">
        <v>0</v>
      </c>
      <c r="AT375">
        <v>0.01</v>
      </c>
      <c r="AU375" t="s">
        <v>213</v>
      </c>
      <c r="AV375">
        <v>0</v>
      </c>
      <c r="AW375">
        <v>2</v>
      </c>
      <c r="AX375">
        <v>991692945</v>
      </c>
      <c r="AY375">
        <v>1</v>
      </c>
      <c r="AZ375">
        <v>0</v>
      </c>
      <c r="BA375">
        <v>377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 ca="1">Y375*Source!I112</f>
        <v>1.6E-2</v>
      </c>
      <c r="CY375">
        <f>AB375</f>
        <v>87.17</v>
      </c>
      <c r="CZ375">
        <f>AF375</f>
        <v>87.17</v>
      </c>
      <c r="DA375">
        <f>AJ375</f>
        <v>1</v>
      </c>
      <c r="DB375">
        <f>ROUND((ROUND(AT375*CZ375,2)*0.4),6)</f>
        <v>0.34799999999999998</v>
      </c>
      <c r="DC375">
        <f>ROUND((ROUND(AT375*AG375,2)*0.4),6)</f>
        <v>4.8000000000000001E-2</v>
      </c>
    </row>
    <row r="376" spans="1:107">
      <c r="A376">
        <f ca="1">ROW(Source!A112)</f>
        <v>112</v>
      </c>
      <c r="B376">
        <v>991675999</v>
      </c>
      <c r="C376">
        <v>991692942</v>
      </c>
      <c r="D376">
        <v>337978401</v>
      </c>
      <c r="E376">
        <v>1</v>
      </c>
      <c r="F376">
        <v>1</v>
      </c>
      <c r="G376">
        <v>1</v>
      </c>
      <c r="H376">
        <v>3</v>
      </c>
      <c r="I376" t="s">
        <v>622</v>
      </c>
      <c r="J376" t="s">
        <v>623</v>
      </c>
      <c r="K376" t="s">
        <v>624</v>
      </c>
      <c r="L376">
        <v>1348</v>
      </c>
      <c r="N376">
        <v>39568864</v>
      </c>
      <c r="O376" t="s">
        <v>530</v>
      </c>
      <c r="P376" t="s">
        <v>530</v>
      </c>
      <c r="Q376">
        <v>1000</v>
      </c>
      <c r="W376">
        <v>0</v>
      </c>
      <c r="X376">
        <v>-2063358494</v>
      </c>
      <c r="Y376">
        <v>0</v>
      </c>
      <c r="AA376">
        <v>10362</v>
      </c>
      <c r="AB376">
        <v>0</v>
      </c>
      <c r="AC376">
        <v>0</v>
      </c>
      <c r="AD376">
        <v>0</v>
      </c>
      <c r="AE376">
        <v>10362</v>
      </c>
      <c r="AF376">
        <v>0</v>
      </c>
      <c r="AG376">
        <v>0</v>
      </c>
      <c r="AH376">
        <v>0</v>
      </c>
      <c r="AI376">
        <v>1</v>
      </c>
      <c r="AJ376">
        <v>1</v>
      </c>
      <c r="AK376">
        <v>1</v>
      </c>
      <c r="AL376">
        <v>1</v>
      </c>
      <c r="AN376">
        <v>0</v>
      </c>
      <c r="AO376">
        <v>1</v>
      </c>
      <c r="AP376">
        <v>1</v>
      </c>
      <c r="AQ376">
        <v>0</v>
      </c>
      <c r="AR376">
        <v>0</v>
      </c>
      <c r="AT376">
        <v>1.3999999999999999E-4</v>
      </c>
      <c r="AU376" t="s">
        <v>212</v>
      </c>
      <c r="AV376">
        <v>0</v>
      </c>
      <c r="AW376">
        <v>2</v>
      </c>
      <c r="AX376">
        <v>991692946</v>
      </c>
      <c r="AY376">
        <v>1</v>
      </c>
      <c r="AZ376">
        <v>0</v>
      </c>
      <c r="BA376">
        <v>378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 ca="1">Y376*Source!I112</f>
        <v>0</v>
      </c>
      <c r="CY376">
        <f>AA376</f>
        <v>10362</v>
      </c>
      <c r="CZ376">
        <f>AE376</f>
        <v>10362</v>
      </c>
      <c r="DA376">
        <f>AI376</f>
        <v>1</v>
      </c>
      <c r="DB376">
        <f>ROUND((ROUND(AT376*CZ376,2)*0),6)</f>
        <v>0</v>
      </c>
      <c r="DC376">
        <f>ROUND((ROUND(AT376*AG376,2)*0),6)</f>
        <v>0</v>
      </c>
    </row>
    <row r="377" spans="1:107">
      <c r="A377">
        <f ca="1">ROW(Source!A112)</f>
        <v>112</v>
      </c>
      <c r="B377">
        <v>991675999</v>
      </c>
      <c r="C377">
        <v>991692942</v>
      </c>
      <c r="D377">
        <v>337978654</v>
      </c>
      <c r="E377">
        <v>1</v>
      </c>
      <c r="F377">
        <v>1</v>
      </c>
      <c r="G377">
        <v>1</v>
      </c>
      <c r="H377">
        <v>3</v>
      </c>
      <c r="I377" t="s">
        <v>625</v>
      </c>
      <c r="J377" t="s">
        <v>626</v>
      </c>
      <c r="K377" t="s">
        <v>627</v>
      </c>
      <c r="L377">
        <v>1348</v>
      </c>
      <c r="N377">
        <v>39568864</v>
      </c>
      <c r="O377" t="s">
        <v>530</v>
      </c>
      <c r="P377" t="s">
        <v>530</v>
      </c>
      <c r="Q377">
        <v>1000</v>
      </c>
      <c r="W377">
        <v>0</v>
      </c>
      <c r="X377">
        <v>-215593005</v>
      </c>
      <c r="Y377">
        <v>0</v>
      </c>
      <c r="AA377">
        <v>15323</v>
      </c>
      <c r="AB377">
        <v>0</v>
      </c>
      <c r="AC377">
        <v>0</v>
      </c>
      <c r="AD377">
        <v>0</v>
      </c>
      <c r="AE377">
        <v>15323</v>
      </c>
      <c r="AF377">
        <v>0</v>
      </c>
      <c r="AG377">
        <v>0</v>
      </c>
      <c r="AH377">
        <v>0</v>
      </c>
      <c r="AI377">
        <v>1</v>
      </c>
      <c r="AJ377">
        <v>1</v>
      </c>
      <c r="AK377">
        <v>1</v>
      </c>
      <c r="AL377">
        <v>1</v>
      </c>
      <c r="AN377">
        <v>0</v>
      </c>
      <c r="AO377">
        <v>1</v>
      </c>
      <c r="AP377">
        <v>1</v>
      </c>
      <c r="AQ377">
        <v>0</v>
      </c>
      <c r="AR377">
        <v>0</v>
      </c>
      <c r="AT377">
        <v>1.1000000000000001E-3</v>
      </c>
      <c r="AU377" t="s">
        <v>212</v>
      </c>
      <c r="AV377">
        <v>0</v>
      </c>
      <c r="AW377">
        <v>2</v>
      </c>
      <c r="AX377">
        <v>991692947</v>
      </c>
      <c r="AY377">
        <v>1</v>
      </c>
      <c r="AZ377">
        <v>0</v>
      </c>
      <c r="BA377">
        <v>379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 ca="1">Y377*Source!I112</f>
        <v>0</v>
      </c>
      <c r="CY377">
        <f>AA377</f>
        <v>15323</v>
      </c>
      <c r="CZ377">
        <f>AE377</f>
        <v>15323</v>
      </c>
      <c r="DA377">
        <f>AI377</f>
        <v>1</v>
      </c>
      <c r="DB377">
        <f>ROUND((ROUND(AT377*CZ377,2)*0),6)</f>
        <v>0</v>
      </c>
      <c r="DC377">
        <f>ROUND((ROUND(AT377*AG377,2)*0),6)</f>
        <v>0</v>
      </c>
    </row>
    <row r="378" spans="1:107">
      <c r="A378">
        <f ca="1">ROW(Source!A112)</f>
        <v>112</v>
      </c>
      <c r="B378">
        <v>991675999</v>
      </c>
      <c r="C378">
        <v>991692942</v>
      </c>
      <c r="D378">
        <v>338025032</v>
      </c>
      <c r="E378">
        <v>1</v>
      </c>
      <c r="F378">
        <v>1</v>
      </c>
      <c r="G378">
        <v>1</v>
      </c>
      <c r="H378">
        <v>3</v>
      </c>
      <c r="I378" t="s">
        <v>655</v>
      </c>
      <c r="J378" t="s">
        <v>656</v>
      </c>
      <c r="K378" t="s">
        <v>657</v>
      </c>
      <c r="L378">
        <v>195242642</v>
      </c>
      <c r="N378">
        <v>1010</v>
      </c>
      <c r="O378" t="s">
        <v>145</v>
      </c>
      <c r="P378" t="s">
        <v>145</v>
      </c>
      <c r="Q378">
        <v>1</v>
      </c>
      <c r="W378">
        <v>0</v>
      </c>
      <c r="X378">
        <v>-953277431</v>
      </c>
      <c r="Y378">
        <v>0</v>
      </c>
      <c r="AA378">
        <v>16.8</v>
      </c>
      <c r="AB378">
        <v>0</v>
      </c>
      <c r="AC378">
        <v>0</v>
      </c>
      <c r="AD378">
        <v>0</v>
      </c>
      <c r="AE378">
        <v>16.8</v>
      </c>
      <c r="AF378">
        <v>0</v>
      </c>
      <c r="AG378">
        <v>0</v>
      </c>
      <c r="AH378">
        <v>0</v>
      </c>
      <c r="AI378">
        <v>1</v>
      </c>
      <c r="AJ378">
        <v>1</v>
      </c>
      <c r="AK378">
        <v>1</v>
      </c>
      <c r="AL378">
        <v>1</v>
      </c>
      <c r="AN378">
        <v>0</v>
      </c>
      <c r="AO378">
        <v>1</v>
      </c>
      <c r="AP378">
        <v>1</v>
      </c>
      <c r="AQ378">
        <v>0</v>
      </c>
      <c r="AR378">
        <v>0</v>
      </c>
      <c r="AT378">
        <v>2</v>
      </c>
      <c r="AU378" t="s">
        <v>212</v>
      </c>
      <c r="AV378">
        <v>0</v>
      </c>
      <c r="AW378">
        <v>2</v>
      </c>
      <c r="AX378">
        <v>991692949</v>
      </c>
      <c r="AY378">
        <v>1</v>
      </c>
      <c r="AZ378">
        <v>0</v>
      </c>
      <c r="BA378">
        <v>381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 ca="1">Y378*Source!I112</f>
        <v>0</v>
      </c>
      <c r="CY378">
        <f>AA378</f>
        <v>16.8</v>
      </c>
      <c r="CZ378">
        <f>AE378</f>
        <v>16.8</v>
      </c>
      <c r="DA378">
        <f>AI378</f>
        <v>1</v>
      </c>
      <c r="DB378">
        <f>ROUND((ROUND(AT378*CZ378,2)*0),6)</f>
        <v>0</v>
      </c>
      <c r="DC378">
        <f>ROUND((ROUND(AT378*AG378,2)*0),6)</f>
        <v>0</v>
      </c>
    </row>
    <row r="379" spans="1:107">
      <c r="A379">
        <f ca="1">ROW(Source!A112)</f>
        <v>112</v>
      </c>
      <c r="B379">
        <v>991675999</v>
      </c>
      <c r="C379">
        <v>991692942</v>
      </c>
      <c r="D379">
        <v>338036064</v>
      </c>
      <c r="E379">
        <v>1</v>
      </c>
      <c r="F379">
        <v>1</v>
      </c>
      <c r="G379">
        <v>1</v>
      </c>
      <c r="H379">
        <v>3</v>
      </c>
      <c r="I379" t="s">
        <v>645</v>
      </c>
      <c r="J379" t="s">
        <v>646</v>
      </c>
      <c r="K379" t="s">
        <v>647</v>
      </c>
      <c r="L379">
        <v>1356</v>
      </c>
      <c r="N379">
        <v>1010</v>
      </c>
      <c r="O379" t="s">
        <v>589</v>
      </c>
      <c r="P379" t="s">
        <v>589</v>
      </c>
      <c r="Q379">
        <v>1000</v>
      </c>
      <c r="W379">
        <v>0</v>
      </c>
      <c r="X379">
        <v>469352752</v>
      </c>
      <c r="Y379">
        <v>0</v>
      </c>
      <c r="AA379">
        <v>3450.01</v>
      </c>
      <c r="AB379">
        <v>0</v>
      </c>
      <c r="AC379">
        <v>0</v>
      </c>
      <c r="AD379">
        <v>0</v>
      </c>
      <c r="AE379">
        <v>3450.01</v>
      </c>
      <c r="AF379">
        <v>0</v>
      </c>
      <c r="AG379">
        <v>0</v>
      </c>
      <c r="AH379">
        <v>0</v>
      </c>
      <c r="AI379">
        <v>1</v>
      </c>
      <c r="AJ379">
        <v>1</v>
      </c>
      <c r="AK379">
        <v>1</v>
      </c>
      <c r="AL379">
        <v>1</v>
      </c>
      <c r="AN379">
        <v>0</v>
      </c>
      <c r="AO379">
        <v>1</v>
      </c>
      <c r="AP379">
        <v>1</v>
      </c>
      <c r="AQ379">
        <v>0</v>
      </c>
      <c r="AR379">
        <v>0</v>
      </c>
      <c r="AT379">
        <v>2E-3</v>
      </c>
      <c r="AU379" t="s">
        <v>212</v>
      </c>
      <c r="AV379">
        <v>0</v>
      </c>
      <c r="AW379">
        <v>2</v>
      </c>
      <c r="AX379">
        <v>991692950</v>
      </c>
      <c r="AY379">
        <v>1</v>
      </c>
      <c r="AZ379">
        <v>0</v>
      </c>
      <c r="BA379">
        <v>382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 ca="1">Y379*Source!I112</f>
        <v>0</v>
      </c>
      <c r="CY379">
        <f>AA379</f>
        <v>3450.01</v>
      </c>
      <c r="CZ379">
        <f>AE379</f>
        <v>3450.01</v>
      </c>
      <c r="DA379">
        <f>AI379</f>
        <v>1</v>
      </c>
      <c r="DB379">
        <f>ROUND((ROUND(AT379*CZ379,2)*0),6)</f>
        <v>0</v>
      </c>
      <c r="DC379">
        <f>ROUND((ROUND(AT379*AG379,2)*0),6)</f>
        <v>0</v>
      </c>
    </row>
    <row r="380" spans="1:107">
      <c r="A380">
        <f ca="1">ROW(Source!A113)</f>
        <v>113</v>
      </c>
      <c r="B380">
        <v>991676013</v>
      </c>
      <c r="C380">
        <v>991692942</v>
      </c>
      <c r="D380">
        <v>37775402</v>
      </c>
      <c r="E380">
        <v>1</v>
      </c>
      <c r="F380">
        <v>1</v>
      </c>
      <c r="G380">
        <v>1</v>
      </c>
      <c r="H380">
        <v>1</v>
      </c>
      <c r="I380" t="s">
        <v>581</v>
      </c>
      <c r="K380" t="s">
        <v>582</v>
      </c>
      <c r="L380">
        <v>1369</v>
      </c>
      <c r="N380">
        <v>1013</v>
      </c>
      <c r="O380" t="s">
        <v>499</v>
      </c>
      <c r="P380" t="s">
        <v>499</v>
      </c>
      <c r="Q380">
        <v>1</v>
      </c>
      <c r="W380">
        <v>0</v>
      </c>
      <c r="X380">
        <v>855544366</v>
      </c>
      <c r="Y380">
        <v>0.58799999999999997</v>
      </c>
      <c r="AA380">
        <v>0</v>
      </c>
      <c r="AB380">
        <v>0</v>
      </c>
      <c r="AC380">
        <v>0</v>
      </c>
      <c r="AD380">
        <v>9.07</v>
      </c>
      <c r="AE380">
        <v>0</v>
      </c>
      <c r="AF380">
        <v>0</v>
      </c>
      <c r="AG380">
        <v>0</v>
      </c>
      <c r="AH380">
        <v>9.07</v>
      </c>
      <c r="AI380">
        <v>1</v>
      </c>
      <c r="AJ380">
        <v>1</v>
      </c>
      <c r="AK380">
        <v>1</v>
      </c>
      <c r="AL380">
        <v>1</v>
      </c>
      <c r="AN380">
        <v>0</v>
      </c>
      <c r="AO380">
        <v>1</v>
      </c>
      <c r="AP380">
        <v>1</v>
      </c>
      <c r="AQ380">
        <v>0</v>
      </c>
      <c r="AR380">
        <v>0</v>
      </c>
      <c r="AT380">
        <v>1.47</v>
      </c>
      <c r="AU380" t="s">
        <v>213</v>
      </c>
      <c r="AV380">
        <v>1</v>
      </c>
      <c r="AW380">
        <v>2</v>
      </c>
      <c r="AX380">
        <v>991692943</v>
      </c>
      <c r="AY380">
        <v>1</v>
      </c>
      <c r="AZ380">
        <v>0</v>
      </c>
      <c r="BA380">
        <v>383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 ca="1">Y380*Source!I113</f>
        <v>2.3519999999999999</v>
      </c>
      <c r="CY380">
        <f>AD380</f>
        <v>9.07</v>
      </c>
      <c r="CZ380">
        <f>AH380</f>
        <v>9.07</v>
      </c>
      <c r="DA380">
        <f>AL380</f>
        <v>1</v>
      </c>
      <c r="DB380">
        <f>ROUND((ROUND(AT380*CZ380,2)*0.4),6)</f>
        <v>5.3319999999999999</v>
      </c>
      <c r="DC380">
        <f>ROUND((ROUND(AT380*AG380,2)*0.4),6)</f>
        <v>0</v>
      </c>
    </row>
    <row r="381" spans="1:107">
      <c r="A381">
        <f ca="1">ROW(Source!A113)</f>
        <v>113</v>
      </c>
      <c r="B381">
        <v>991676013</v>
      </c>
      <c r="C381">
        <v>991692942</v>
      </c>
      <c r="D381">
        <v>338037086</v>
      </c>
      <c r="E381">
        <v>1</v>
      </c>
      <c r="F381">
        <v>1</v>
      </c>
      <c r="G381">
        <v>1</v>
      </c>
      <c r="H381">
        <v>2</v>
      </c>
      <c r="I381" t="s">
        <v>619</v>
      </c>
      <c r="J381" t="s">
        <v>620</v>
      </c>
      <c r="K381" t="s">
        <v>621</v>
      </c>
      <c r="L381">
        <v>1368</v>
      </c>
      <c r="N381">
        <v>91022270</v>
      </c>
      <c r="O381" t="s">
        <v>505</v>
      </c>
      <c r="P381" t="s">
        <v>505</v>
      </c>
      <c r="Q381">
        <v>1</v>
      </c>
      <c r="W381">
        <v>0</v>
      </c>
      <c r="X381">
        <v>1474986261</v>
      </c>
      <c r="Y381">
        <v>0.14000000000000001</v>
      </c>
      <c r="AA381">
        <v>0</v>
      </c>
      <c r="AB381">
        <v>60.26</v>
      </c>
      <c r="AC381">
        <v>0</v>
      </c>
      <c r="AD381">
        <v>0</v>
      </c>
      <c r="AE381">
        <v>0</v>
      </c>
      <c r="AF381">
        <v>8.1</v>
      </c>
      <c r="AG381">
        <v>0</v>
      </c>
      <c r="AH381">
        <v>0</v>
      </c>
      <c r="AI381">
        <v>1</v>
      </c>
      <c r="AJ381">
        <v>7.44</v>
      </c>
      <c r="AK381">
        <v>33.6</v>
      </c>
      <c r="AL381">
        <v>1</v>
      </c>
      <c r="AN381">
        <v>0</v>
      </c>
      <c r="AO381">
        <v>1</v>
      </c>
      <c r="AP381">
        <v>1</v>
      </c>
      <c r="AQ381">
        <v>0</v>
      </c>
      <c r="AR381">
        <v>0</v>
      </c>
      <c r="AT381">
        <v>0.35</v>
      </c>
      <c r="AU381" t="s">
        <v>213</v>
      </c>
      <c r="AV381">
        <v>0</v>
      </c>
      <c r="AW381">
        <v>2</v>
      </c>
      <c r="AX381">
        <v>991692944</v>
      </c>
      <c r="AY381">
        <v>1</v>
      </c>
      <c r="AZ381">
        <v>0</v>
      </c>
      <c r="BA381">
        <v>384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 ca="1">Y381*Source!I113</f>
        <v>0.56000000000000005</v>
      </c>
      <c r="CY381">
        <f>AB381</f>
        <v>60.26</v>
      </c>
      <c r="CZ381">
        <f>AF381</f>
        <v>8.1</v>
      </c>
      <c r="DA381">
        <f>AJ381</f>
        <v>7.44</v>
      </c>
      <c r="DB381">
        <f>ROUND((ROUND(AT381*CZ381,2)*0.4),6)</f>
        <v>1.1359999999999999</v>
      </c>
      <c r="DC381">
        <f>ROUND((ROUND(AT381*AG381,2)*0.4),6)</f>
        <v>0</v>
      </c>
    </row>
    <row r="382" spans="1:107">
      <c r="A382">
        <f ca="1">ROW(Source!A113)</f>
        <v>113</v>
      </c>
      <c r="B382">
        <v>991676013</v>
      </c>
      <c r="C382">
        <v>991692942</v>
      </c>
      <c r="D382">
        <v>338039342</v>
      </c>
      <c r="E382">
        <v>1</v>
      </c>
      <c r="F382">
        <v>1</v>
      </c>
      <c r="G382">
        <v>1</v>
      </c>
      <c r="H382">
        <v>2</v>
      </c>
      <c r="I382" t="s">
        <v>524</v>
      </c>
      <c r="J382" t="s">
        <v>525</v>
      </c>
      <c r="K382" t="s">
        <v>526</v>
      </c>
      <c r="L382">
        <v>1368</v>
      </c>
      <c r="N382">
        <v>91022270</v>
      </c>
      <c r="O382" t="s">
        <v>505</v>
      </c>
      <c r="P382" t="s">
        <v>505</v>
      </c>
      <c r="Q382">
        <v>1</v>
      </c>
      <c r="W382">
        <v>0</v>
      </c>
      <c r="X382">
        <v>1230759911</v>
      </c>
      <c r="Y382">
        <v>4.0000000000000001E-3</v>
      </c>
      <c r="AA382">
        <v>0</v>
      </c>
      <c r="AB382">
        <v>932.72</v>
      </c>
      <c r="AC382">
        <v>389.76</v>
      </c>
      <c r="AD382">
        <v>0</v>
      </c>
      <c r="AE382">
        <v>0</v>
      </c>
      <c r="AF382">
        <v>87.17</v>
      </c>
      <c r="AG382">
        <v>11.6</v>
      </c>
      <c r="AH382">
        <v>0</v>
      </c>
      <c r="AI382">
        <v>1</v>
      </c>
      <c r="AJ382">
        <v>10.7</v>
      </c>
      <c r="AK382">
        <v>33.6</v>
      </c>
      <c r="AL382">
        <v>1</v>
      </c>
      <c r="AN382">
        <v>0</v>
      </c>
      <c r="AO382">
        <v>1</v>
      </c>
      <c r="AP382">
        <v>1</v>
      </c>
      <c r="AQ382">
        <v>0</v>
      </c>
      <c r="AR382">
        <v>0</v>
      </c>
      <c r="AT382">
        <v>0.01</v>
      </c>
      <c r="AU382" t="s">
        <v>213</v>
      </c>
      <c r="AV382">
        <v>0</v>
      </c>
      <c r="AW382">
        <v>2</v>
      </c>
      <c r="AX382">
        <v>991692945</v>
      </c>
      <c r="AY382">
        <v>1</v>
      </c>
      <c r="AZ382">
        <v>0</v>
      </c>
      <c r="BA382">
        <v>385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 ca="1">Y382*Source!I113</f>
        <v>1.6E-2</v>
      </c>
      <c r="CY382">
        <f>AB382</f>
        <v>932.72</v>
      </c>
      <c r="CZ382">
        <f>AF382</f>
        <v>87.17</v>
      </c>
      <c r="DA382">
        <f>AJ382</f>
        <v>10.7</v>
      </c>
      <c r="DB382">
        <f>ROUND((ROUND(AT382*CZ382,2)*0.4),6)</f>
        <v>0.34799999999999998</v>
      </c>
      <c r="DC382">
        <f>ROUND((ROUND(AT382*AG382,2)*0.4),6)</f>
        <v>4.8000000000000001E-2</v>
      </c>
    </row>
    <row r="383" spans="1:107">
      <c r="A383">
        <f ca="1">ROW(Source!A113)</f>
        <v>113</v>
      </c>
      <c r="B383">
        <v>991676013</v>
      </c>
      <c r="C383">
        <v>991692942</v>
      </c>
      <c r="D383">
        <v>337978401</v>
      </c>
      <c r="E383">
        <v>1</v>
      </c>
      <c r="F383">
        <v>1</v>
      </c>
      <c r="G383">
        <v>1</v>
      </c>
      <c r="H383">
        <v>3</v>
      </c>
      <c r="I383" t="s">
        <v>622</v>
      </c>
      <c r="J383" t="s">
        <v>623</v>
      </c>
      <c r="K383" t="s">
        <v>624</v>
      </c>
      <c r="L383">
        <v>1348</v>
      </c>
      <c r="N383">
        <v>39568864</v>
      </c>
      <c r="O383" t="s">
        <v>530</v>
      </c>
      <c r="P383" t="s">
        <v>530</v>
      </c>
      <c r="Q383">
        <v>1000</v>
      </c>
      <c r="W383">
        <v>0</v>
      </c>
      <c r="X383">
        <v>-2063358494</v>
      </c>
      <c r="Y383">
        <v>0</v>
      </c>
      <c r="AA383">
        <v>93568.86</v>
      </c>
      <c r="AB383">
        <v>0</v>
      </c>
      <c r="AC383">
        <v>0</v>
      </c>
      <c r="AD383">
        <v>0</v>
      </c>
      <c r="AE383">
        <v>10362</v>
      </c>
      <c r="AF383">
        <v>0</v>
      </c>
      <c r="AG383">
        <v>0</v>
      </c>
      <c r="AH383">
        <v>0</v>
      </c>
      <c r="AI383">
        <v>9.0299999999999994</v>
      </c>
      <c r="AJ383">
        <v>1</v>
      </c>
      <c r="AK383">
        <v>1</v>
      </c>
      <c r="AL383">
        <v>1</v>
      </c>
      <c r="AN383">
        <v>0</v>
      </c>
      <c r="AO383">
        <v>1</v>
      </c>
      <c r="AP383">
        <v>1</v>
      </c>
      <c r="AQ383">
        <v>0</v>
      </c>
      <c r="AR383">
        <v>0</v>
      </c>
      <c r="AT383">
        <v>1.3999999999999999E-4</v>
      </c>
      <c r="AU383" t="s">
        <v>212</v>
      </c>
      <c r="AV383">
        <v>0</v>
      </c>
      <c r="AW383">
        <v>2</v>
      </c>
      <c r="AX383">
        <v>991692946</v>
      </c>
      <c r="AY383">
        <v>1</v>
      </c>
      <c r="AZ383">
        <v>0</v>
      </c>
      <c r="BA383">
        <v>386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 ca="1">Y383*Source!I113</f>
        <v>0</v>
      </c>
      <c r="CY383">
        <f>AA383</f>
        <v>93568.86</v>
      </c>
      <c r="CZ383">
        <f>AE383</f>
        <v>10362</v>
      </c>
      <c r="DA383">
        <f>AI383</f>
        <v>9.0299999999999994</v>
      </c>
      <c r="DB383">
        <f>ROUND((ROUND(AT383*CZ383,2)*0),6)</f>
        <v>0</v>
      </c>
      <c r="DC383">
        <f>ROUND((ROUND(AT383*AG383,2)*0),6)</f>
        <v>0</v>
      </c>
    </row>
    <row r="384" spans="1:107">
      <c r="A384">
        <f ca="1">ROW(Source!A113)</f>
        <v>113</v>
      </c>
      <c r="B384">
        <v>991676013</v>
      </c>
      <c r="C384">
        <v>991692942</v>
      </c>
      <c r="D384">
        <v>337978654</v>
      </c>
      <c r="E384">
        <v>1</v>
      </c>
      <c r="F384">
        <v>1</v>
      </c>
      <c r="G384">
        <v>1</v>
      </c>
      <c r="H384">
        <v>3</v>
      </c>
      <c r="I384" t="s">
        <v>625</v>
      </c>
      <c r="J384" t="s">
        <v>626</v>
      </c>
      <c r="K384" t="s">
        <v>627</v>
      </c>
      <c r="L384">
        <v>1348</v>
      </c>
      <c r="N384">
        <v>39568864</v>
      </c>
      <c r="O384" t="s">
        <v>530</v>
      </c>
      <c r="P384" t="s">
        <v>530</v>
      </c>
      <c r="Q384">
        <v>1000</v>
      </c>
      <c r="W384">
        <v>0</v>
      </c>
      <c r="X384">
        <v>-215593005</v>
      </c>
      <c r="Y384">
        <v>0</v>
      </c>
      <c r="AA384">
        <v>76002.080000000002</v>
      </c>
      <c r="AB384">
        <v>0</v>
      </c>
      <c r="AC384">
        <v>0</v>
      </c>
      <c r="AD384">
        <v>0</v>
      </c>
      <c r="AE384">
        <v>15323</v>
      </c>
      <c r="AF384">
        <v>0</v>
      </c>
      <c r="AG384">
        <v>0</v>
      </c>
      <c r="AH384">
        <v>0</v>
      </c>
      <c r="AI384">
        <v>4.96</v>
      </c>
      <c r="AJ384">
        <v>1</v>
      </c>
      <c r="AK384">
        <v>1</v>
      </c>
      <c r="AL384">
        <v>1</v>
      </c>
      <c r="AN384">
        <v>0</v>
      </c>
      <c r="AO384">
        <v>1</v>
      </c>
      <c r="AP384">
        <v>1</v>
      </c>
      <c r="AQ384">
        <v>0</v>
      </c>
      <c r="AR384">
        <v>0</v>
      </c>
      <c r="AT384">
        <v>1.1000000000000001E-3</v>
      </c>
      <c r="AU384" t="s">
        <v>212</v>
      </c>
      <c r="AV384">
        <v>0</v>
      </c>
      <c r="AW384">
        <v>2</v>
      </c>
      <c r="AX384">
        <v>991692947</v>
      </c>
      <c r="AY384">
        <v>1</v>
      </c>
      <c r="AZ384">
        <v>0</v>
      </c>
      <c r="BA384">
        <v>387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CX384">
        <f ca="1">Y384*Source!I113</f>
        <v>0</v>
      </c>
      <c r="CY384">
        <f>AA384</f>
        <v>76002.080000000002</v>
      </c>
      <c r="CZ384">
        <f>AE384</f>
        <v>15323</v>
      </c>
      <c r="DA384">
        <f>AI384</f>
        <v>4.96</v>
      </c>
      <c r="DB384">
        <f>ROUND((ROUND(AT384*CZ384,2)*0),6)</f>
        <v>0</v>
      </c>
      <c r="DC384">
        <f>ROUND((ROUND(AT384*AG384,2)*0),6)</f>
        <v>0</v>
      </c>
    </row>
    <row r="385" spans="1:107">
      <c r="A385">
        <f ca="1">ROW(Source!A113)</f>
        <v>113</v>
      </c>
      <c r="B385">
        <v>991676013</v>
      </c>
      <c r="C385">
        <v>991692942</v>
      </c>
      <c r="D385">
        <v>338025032</v>
      </c>
      <c r="E385">
        <v>1</v>
      </c>
      <c r="F385">
        <v>1</v>
      </c>
      <c r="G385">
        <v>1</v>
      </c>
      <c r="H385">
        <v>3</v>
      </c>
      <c r="I385" t="s">
        <v>655</v>
      </c>
      <c r="J385" t="s">
        <v>656</v>
      </c>
      <c r="K385" t="s">
        <v>657</v>
      </c>
      <c r="L385">
        <v>195242642</v>
      </c>
      <c r="N385">
        <v>1010</v>
      </c>
      <c r="O385" t="s">
        <v>145</v>
      </c>
      <c r="P385" t="s">
        <v>145</v>
      </c>
      <c r="Q385">
        <v>1</v>
      </c>
      <c r="W385">
        <v>0</v>
      </c>
      <c r="X385">
        <v>-953277431</v>
      </c>
      <c r="Y385">
        <v>0</v>
      </c>
      <c r="AA385">
        <v>106.51</v>
      </c>
      <c r="AB385">
        <v>0</v>
      </c>
      <c r="AC385">
        <v>0</v>
      </c>
      <c r="AD385">
        <v>0</v>
      </c>
      <c r="AE385">
        <v>16.8</v>
      </c>
      <c r="AF385">
        <v>0</v>
      </c>
      <c r="AG385">
        <v>0</v>
      </c>
      <c r="AH385">
        <v>0</v>
      </c>
      <c r="AI385">
        <v>6.34</v>
      </c>
      <c r="AJ385">
        <v>1</v>
      </c>
      <c r="AK385">
        <v>1</v>
      </c>
      <c r="AL385">
        <v>1</v>
      </c>
      <c r="AN385">
        <v>0</v>
      </c>
      <c r="AO385">
        <v>1</v>
      </c>
      <c r="AP385">
        <v>1</v>
      </c>
      <c r="AQ385">
        <v>0</v>
      </c>
      <c r="AR385">
        <v>0</v>
      </c>
      <c r="AT385">
        <v>2</v>
      </c>
      <c r="AU385" t="s">
        <v>212</v>
      </c>
      <c r="AV385">
        <v>0</v>
      </c>
      <c r="AW385">
        <v>2</v>
      </c>
      <c r="AX385">
        <v>991692949</v>
      </c>
      <c r="AY385">
        <v>1</v>
      </c>
      <c r="AZ385">
        <v>0</v>
      </c>
      <c r="BA385">
        <v>389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CX385">
        <f ca="1">Y385*Source!I113</f>
        <v>0</v>
      </c>
      <c r="CY385">
        <f>AA385</f>
        <v>106.51</v>
      </c>
      <c r="CZ385">
        <f>AE385</f>
        <v>16.8</v>
      </c>
      <c r="DA385">
        <f>AI385</f>
        <v>6.34</v>
      </c>
      <c r="DB385">
        <f>ROUND((ROUND(AT385*CZ385,2)*0),6)</f>
        <v>0</v>
      </c>
      <c r="DC385">
        <f>ROUND((ROUND(AT385*AG385,2)*0),6)</f>
        <v>0</v>
      </c>
    </row>
    <row r="386" spans="1:107">
      <c r="A386">
        <f ca="1">ROW(Source!A113)</f>
        <v>113</v>
      </c>
      <c r="B386">
        <v>991676013</v>
      </c>
      <c r="C386">
        <v>991692942</v>
      </c>
      <c r="D386">
        <v>338036064</v>
      </c>
      <c r="E386">
        <v>1</v>
      </c>
      <c r="F386">
        <v>1</v>
      </c>
      <c r="G386">
        <v>1</v>
      </c>
      <c r="H386">
        <v>3</v>
      </c>
      <c r="I386" t="s">
        <v>645</v>
      </c>
      <c r="J386" t="s">
        <v>646</v>
      </c>
      <c r="K386" t="s">
        <v>647</v>
      </c>
      <c r="L386">
        <v>1356</v>
      </c>
      <c r="N386">
        <v>1010</v>
      </c>
      <c r="O386" t="s">
        <v>589</v>
      </c>
      <c r="P386" t="s">
        <v>589</v>
      </c>
      <c r="Q386">
        <v>1000</v>
      </c>
      <c r="W386">
        <v>0</v>
      </c>
      <c r="X386">
        <v>469352752</v>
      </c>
      <c r="Y386">
        <v>0</v>
      </c>
      <c r="AA386">
        <v>9763.5300000000007</v>
      </c>
      <c r="AB386">
        <v>0</v>
      </c>
      <c r="AC386">
        <v>0</v>
      </c>
      <c r="AD386">
        <v>0</v>
      </c>
      <c r="AE386">
        <v>3450.01</v>
      </c>
      <c r="AF386">
        <v>0</v>
      </c>
      <c r="AG386">
        <v>0</v>
      </c>
      <c r="AH386">
        <v>0</v>
      </c>
      <c r="AI386">
        <v>2.83</v>
      </c>
      <c r="AJ386">
        <v>1</v>
      </c>
      <c r="AK386">
        <v>1</v>
      </c>
      <c r="AL386">
        <v>1</v>
      </c>
      <c r="AN386">
        <v>0</v>
      </c>
      <c r="AO386">
        <v>1</v>
      </c>
      <c r="AP386">
        <v>1</v>
      </c>
      <c r="AQ386">
        <v>0</v>
      </c>
      <c r="AR386">
        <v>0</v>
      </c>
      <c r="AT386">
        <v>2E-3</v>
      </c>
      <c r="AU386" t="s">
        <v>212</v>
      </c>
      <c r="AV386">
        <v>0</v>
      </c>
      <c r="AW386">
        <v>2</v>
      </c>
      <c r="AX386">
        <v>991692950</v>
      </c>
      <c r="AY386">
        <v>1</v>
      </c>
      <c r="AZ386">
        <v>0</v>
      </c>
      <c r="BA386">
        <v>390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CX386">
        <f ca="1">Y386*Source!I113</f>
        <v>0</v>
      </c>
      <c r="CY386">
        <f>AA386</f>
        <v>9763.5300000000007</v>
      </c>
      <c r="CZ386">
        <f>AE386</f>
        <v>3450.01</v>
      </c>
      <c r="DA386">
        <f>AI386</f>
        <v>2.83</v>
      </c>
      <c r="DB386">
        <f>ROUND((ROUND(AT386*CZ386,2)*0),6)</f>
        <v>0</v>
      </c>
      <c r="DC386">
        <f>ROUND((ROUND(AT386*AG386,2)*0),6)</f>
        <v>0</v>
      </c>
    </row>
    <row r="387" spans="1:107">
      <c r="A387">
        <f ca="1">ROW(Source!A114)</f>
        <v>114</v>
      </c>
      <c r="B387">
        <v>991675999</v>
      </c>
      <c r="C387">
        <v>991694665</v>
      </c>
      <c r="D387">
        <v>37775402</v>
      </c>
      <c r="E387">
        <v>1</v>
      </c>
      <c r="F387">
        <v>1</v>
      </c>
      <c r="G387">
        <v>1</v>
      </c>
      <c r="H387">
        <v>1</v>
      </c>
      <c r="I387" t="s">
        <v>581</v>
      </c>
      <c r="K387" t="s">
        <v>582</v>
      </c>
      <c r="L387">
        <v>1369</v>
      </c>
      <c r="N387">
        <v>1013</v>
      </c>
      <c r="O387" t="s">
        <v>499</v>
      </c>
      <c r="P387" t="s">
        <v>499</v>
      </c>
      <c r="Q387">
        <v>1</v>
      </c>
      <c r="W387">
        <v>0</v>
      </c>
      <c r="X387">
        <v>855544366</v>
      </c>
      <c r="Y387">
        <v>1.6904999999999999</v>
      </c>
      <c r="AA387">
        <v>0</v>
      </c>
      <c r="AB387">
        <v>0</v>
      </c>
      <c r="AC387">
        <v>0</v>
      </c>
      <c r="AD387">
        <v>9.07</v>
      </c>
      <c r="AE387">
        <v>0</v>
      </c>
      <c r="AF387">
        <v>0</v>
      </c>
      <c r="AG387">
        <v>0</v>
      </c>
      <c r="AH387">
        <v>9.07</v>
      </c>
      <c r="AI387">
        <v>1</v>
      </c>
      <c r="AJ387">
        <v>1</v>
      </c>
      <c r="AK387">
        <v>1</v>
      </c>
      <c r="AL387">
        <v>1</v>
      </c>
      <c r="AN387">
        <v>0</v>
      </c>
      <c r="AO387">
        <v>1</v>
      </c>
      <c r="AP387">
        <v>1</v>
      </c>
      <c r="AQ387">
        <v>0</v>
      </c>
      <c r="AR387">
        <v>0</v>
      </c>
      <c r="AT387">
        <v>1.47</v>
      </c>
      <c r="AU387" t="s">
        <v>98</v>
      </c>
      <c r="AV387">
        <v>1</v>
      </c>
      <c r="AW387">
        <v>2</v>
      </c>
      <c r="AX387">
        <v>991694714</v>
      </c>
      <c r="AY387">
        <v>1</v>
      </c>
      <c r="AZ387">
        <v>0</v>
      </c>
      <c r="BA387">
        <v>391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CX387">
        <f ca="1">Y387*Source!I114</f>
        <v>6.7619999999999996</v>
      </c>
      <c r="CY387">
        <f>AD387</f>
        <v>9.07</v>
      </c>
      <c r="CZ387">
        <f>AH387</f>
        <v>9.07</v>
      </c>
      <c r="DA387">
        <f>AL387</f>
        <v>1</v>
      </c>
      <c r="DB387">
        <f>ROUND((ROUND(AT387*CZ387,2)*1.15),6)</f>
        <v>15.329499999999999</v>
      </c>
      <c r="DC387">
        <f>ROUND((ROUND(AT387*AG387,2)*1.15),6)</f>
        <v>0</v>
      </c>
    </row>
    <row r="388" spans="1:107">
      <c r="A388">
        <f ca="1">ROW(Source!A114)</f>
        <v>114</v>
      </c>
      <c r="B388">
        <v>991675999</v>
      </c>
      <c r="C388">
        <v>991694665</v>
      </c>
      <c r="D388">
        <v>338037086</v>
      </c>
      <c r="E388">
        <v>1</v>
      </c>
      <c r="F388">
        <v>1</v>
      </c>
      <c r="G388">
        <v>1</v>
      </c>
      <c r="H388">
        <v>2</v>
      </c>
      <c r="I388" t="s">
        <v>619</v>
      </c>
      <c r="J388" t="s">
        <v>620</v>
      </c>
      <c r="K388" t="s">
        <v>621</v>
      </c>
      <c r="L388">
        <v>1368</v>
      </c>
      <c r="N388">
        <v>91022270</v>
      </c>
      <c r="O388" t="s">
        <v>505</v>
      </c>
      <c r="P388" t="s">
        <v>505</v>
      </c>
      <c r="Q388">
        <v>1</v>
      </c>
      <c r="W388">
        <v>0</v>
      </c>
      <c r="X388">
        <v>1474986261</v>
      </c>
      <c r="Y388">
        <v>0.4375</v>
      </c>
      <c r="AA388">
        <v>0</v>
      </c>
      <c r="AB388">
        <v>8.1</v>
      </c>
      <c r="AC388">
        <v>0</v>
      </c>
      <c r="AD388">
        <v>0</v>
      </c>
      <c r="AE388">
        <v>0</v>
      </c>
      <c r="AF388">
        <v>8.1</v>
      </c>
      <c r="AG388">
        <v>0</v>
      </c>
      <c r="AH388">
        <v>0</v>
      </c>
      <c r="AI388">
        <v>1</v>
      </c>
      <c r="AJ388">
        <v>1</v>
      </c>
      <c r="AK388">
        <v>1</v>
      </c>
      <c r="AL388">
        <v>1</v>
      </c>
      <c r="AN388">
        <v>0</v>
      </c>
      <c r="AO388">
        <v>1</v>
      </c>
      <c r="AP388">
        <v>1</v>
      </c>
      <c r="AQ388">
        <v>0</v>
      </c>
      <c r="AR388">
        <v>0</v>
      </c>
      <c r="AT388">
        <v>0.35</v>
      </c>
      <c r="AU388" t="s">
        <v>97</v>
      </c>
      <c r="AV388">
        <v>0</v>
      </c>
      <c r="AW388">
        <v>2</v>
      </c>
      <c r="AX388">
        <v>991694715</v>
      </c>
      <c r="AY388">
        <v>1</v>
      </c>
      <c r="AZ388">
        <v>0</v>
      </c>
      <c r="BA388">
        <v>392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CX388">
        <f ca="1">Y388*Source!I114</f>
        <v>1.75</v>
      </c>
      <c r="CY388">
        <f>AB388</f>
        <v>8.1</v>
      </c>
      <c r="CZ388">
        <f>AF388</f>
        <v>8.1</v>
      </c>
      <c r="DA388">
        <f>AJ388</f>
        <v>1</v>
      </c>
      <c r="DB388">
        <f>ROUND((ROUND(AT388*CZ388,2)*1.25),6)</f>
        <v>3.55</v>
      </c>
      <c r="DC388">
        <f>ROUND((ROUND(AT388*AG388,2)*1.25),6)</f>
        <v>0</v>
      </c>
    </row>
    <row r="389" spans="1:107">
      <c r="A389">
        <f ca="1">ROW(Source!A114)</f>
        <v>114</v>
      </c>
      <c r="B389">
        <v>991675999</v>
      </c>
      <c r="C389">
        <v>991694665</v>
      </c>
      <c r="D389">
        <v>338039342</v>
      </c>
      <c r="E389">
        <v>1</v>
      </c>
      <c r="F389">
        <v>1</v>
      </c>
      <c r="G389">
        <v>1</v>
      </c>
      <c r="H389">
        <v>2</v>
      </c>
      <c r="I389" t="s">
        <v>524</v>
      </c>
      <c r="J389" t="s">
        <v>525</v>
      </c>
      <c r="K389" t="s">
        <v>526</v>
      </c>
      <c r="L389">
        <v>1368</v>
      </c>
      <c r="N389">
        <v>91022270</v>
      </c>
      <c r="O389" t="s">
        <v>505</v>
      </c>
      <c r="P389" t="s">
        <v>505</v>
      </c>
      <c r="Q389">
        <v>1</v>
      </c>
      <c r="W389">
        <v>0</v>
      </c>
      <c r="X389">
        <v>1230759911</v>
      </c>
      <c r="Y389">
        <v>1.2500000000000001E-2</v>
      </c>
      <c r="AA389">
        <v>0</v>
      </c>
      <c r="AB389">
        <v>87.17</v>
      </c>
      <c r="AC389">
        <v>11.6</v>
      </c>
      <c r="AD389">
        <v>0</v>
      </c>
      <c r="AE389">
        <v>0</v>
      </c>
      <c r="AF389">
        <v>87.17</v>
      </c>
      <c r="AG389">
        <v>11.6</v>
      </c>
      <c r="AH389">
        <v>0</v>
      </c>
      <c r="AI389">
        <v>1</v>
      </c>
      <c r="AJ389">
        <v>1</v>
      </c>
      <c r="AK389">
        <v>1</v>
      </c>
      <c r="AL389">
        <v>1</v>
      </c>
      <c r="AN389">
        <v>0</v>
      </c>
      <c r="AO389">
        <v>1</v>
      </c>
      <c r="AP389">
        <v>1</v>
      </c>
      <c r="AQ389">
        <v>0</v>
      </c>
      <c r="AR389">
        <v>0</v>
      </c>
      <c r="AT389">
        <v>0.01</v>
      </c>
      <c r="AU389" t="s">
        <v>97</v>
      </c>
      <c r="AV389">
        <v>0</v>
      </c>
      <c r="AW389">
        <v>2</v>
      </c>
      <c r="AX389">
        <v>991694716</v>
      </c>
      <c r="AY389">
        <v>1</v>
      </c>
      <c r="AZ389">
        <v>0</v>
      </c>
      <c r="BA389">
        <v>393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CX389">
        <f ca="1">Y389*Source!I114</f>
        <v>0.05</v>
      </c>
      <c r="CY389">
        <f>AB389</f>
        <v>87.17</v>
      </c>
      <c r="CZ389">
        <f>AF389</f>
        <v>87.17</v>
      </c>
      <c r="DA389">
        <f>AJ389</f>
        <v>1</v>
      </c>
      <c r="DB389">
        <f>ROUND((ROUND(AT389*CZ389,2)*1.25),6)</f>
        <v>1.0874999999999999</v>
      </c>
      <c r="DC389">
        <f>ROUND((ROUND(AT389*AG389,2)*1.25),6)</f>
        <v>0.15</v>
      </c>
    </row>
    <row r="390" spans="1:107">
      <c r="A390">
        <f ca="1">ROW(Source!A114)</f>
        <v>114</v>
      </c>
      <c r="B390">
        <v>991675999</v>
      </c>
      <c r="C390">
        <v>991694665</v>
      </c>
      <c r="D390">
        <v>337978401</v>
      </c>
      <c r="E390">
        <v>1</v>
      </c>
      <c r="F390">
        <v>1</v>
      </c>
      <c r="G390">
        <v>1</v>
      </c>
      <c r="H390">
        <v>3</v>
      </c>
      <c r="I390" t="s">
        <v>622</v>
      </c>
      <c r="J390" t="s">
        <v>623</v>
      </c>
      <c r="K390" t="s">
        <v>624</v>
      </c>
      <c r="L390">
        <v>1348</v>
      </c>
      <c r="N390">
        <v>39568864</v>
      </c>
      <c r="O390" t="s">
        <v>530</v>
      </c>
      <c r="P390" t="s">
        <v>530</v>
      </c>
      <c r="Q390">
        <v>1000</v>
      </c>
      <c r="W390">
        <v>0</v>
      </c>
      <c r="X390">
        <v>-2063358494</v>
      </c>
      <c r="Y390">
        <v>1.3999999999999999E-4</v>
      </c>
      <c r="AA390">
        <v>10362</v>
      </c>
      <c r="AB390">
        <v>0</v>
      </c>
      <c r="AC390">
        <v>0</v>
      </c>
      <c r="AD390">
        <v>0</v>
      </c>
      <c r="AE390">
        <v>10362</v>
      </c>
      <c r="AF390">
        <v>0</v>
      </c>
      <c r="AG390">
        <v>0</v>
      </c>
      <c r="AH390">
        <v>0</v>
      </c>
      <c r="AI390">
        <v>1</v>
      </c>
      <c r="AJ390">
        <v>1</v>
      </c>
      <c r="AK390">
        <v>1</v>
      </c>
      <c r="AL390">
        <v>1</v>
      </c>
      <c r="AN390">
        <v>0</v>
      </c>
      <c r="AO390">
        <v>1</v>
      </c>
      <c r="AP390">
        <v>0</v>
      </c>
      <c r="AQ390">
        <v>0</v>
      </c>
      <c r="AR390">
        <v>0</v>
      </c>
      <c r="AT390">
        <v>1.3999999999999999E-4</v>
      </c>
      <c r="AV390">
        <v>0</v>
      </c>
      <c r="AW390">
        <v>2</v>
      </c>
      <c r="AX390">
        <v>991694717</v>
      </c>
      <c r="AY390">
        <v>1</v>
      </c>
      <c r="AZ390">
        <v>0</v>
      </c>
      <c r="BA390">
        <v>394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CX390">
        <f ca="1">Y390*Source!I114</f>
        <v>5.5999999999999995E-4</v>
      </c>
      <c r="CY390">
        <f t="shared" ref="CY390:CY397" si="92">AA390</f>
        <v>10362</v>
      </c>
      <c r="CZ390">
        <f t="shared" ref="CZ390:CZ397" si="93">AE390</f>
        <v>10362</v>
      </c>
      <c r="DA390">
        <f t="shared" ref="DA390:DA397" si="94">AI390</f>
        <v>1</v>
      </c>
      <c r="DB390">
        <f t="shared" ref="DB390:DB397" si="95">ROUND(ROUND(AT390*CZ390,2),6)</f>
        <v>1.45</v>
      </c>
      <c r="DC390">
        <f t="shared" ref="DC390:DC397" si="96">ROUND(ROUND(AT390*AG390,2),6)</f>
        <v>0</v>
      </c>
    </row>
    <row r="391" spans="1:107">
      <c r="A391">
        <f ca="1">ROW(Source!A114)</f>
        <v>114</v>
      </c>
      <c r="B391">
        <v>991675999</v>
      </c>
      <c r="C391">
        <v>991694665</v>
      </c>
      <c r="D391">
        <v>337978654</v>
      </c>
      <c r="E391">
        <v>1</v>
      </c>
      <c r="F391">
        <v>1</v>
      </c>
      <c r="G391">
        <v>1</v>
      </c>
      <c r="H391">
        <v>3</v>
      </c>
      <c r="I391" t="s">
        <v>625</v>
      </c>
      <c r="J391" t="s">
        <v>626</v>
      </c>
      <c r="K391" t="s">
        <v>627</v>
      </c>
      <c r="L391">
        <v>1348</v>
      </c>
      <c r="N391">
        <v>39568864</v>
      </c>
      <c r="O391" t="s">
        <v>530</v>
      </c>
      <c r="P391" t="s">
        <v>530</v>
      </c>
      <c r="Q391">
        <v>1000</v>
      </c>
      <c r="W391">
        <v>0</v>
      </c>
      <c r="X391">
        <v>-215593005</v>
      </c>
      <c r="Y391">
        <v>1.1000000000000001E-3</v>
      </c>
      <c r="AA391">
        <v>15323</v>
      </c>
      <c r="AB391">
        <v>0</v>
      </c>
      <c r="AC391">
        <v>0</v>
      </c>
      <c r="AD391">
        <v>0</v>
      </c>
      <c r="AE391">
        <v>15323</v>
      </c>
      <c r="AF391">
        <v>0</v>
      </c>
      <c r="AG391">
        <v>0</v>
      </c>
      <c r="AH391">
        <v>0</v>
      </c>
      <c r="AI391">
        <v>1</v>
      </c>
      <c r="AJ391">
        <v>1</v>
      </c>
      <c r="AK391">
        <v>1</v>
      </c>
      <c r="AL391">
        <v>1</v>
      </c>
      <c r="AN391">
        <v>0</v>
      </c>
      <c r="AO391">
        <v>1</v>
      </c>
      <c r="AP391">
        <v>0</v>
      </c>
      <c r="AQ391">
        <v>0</v>
      </c>
      <c r="AR391">
        <v>0</v>
      </c>
      <c r="AT391">
        <v>1.1000000000000001E-3</v>
      </c>
      <c r="AV391">
        <v>0</v>
      </c>
      <c r="AW391">
        <v>2</v>
      </c>
      <c r="AX391">
        <v>991694718</v>
      </c>
      <c r="AY391">
        <v>1</v>
      </c>
      <c r="AZ391">
        <v>0</v>
      </c>
      <c r="BA391">
        <v>395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CX391">
        <f ca="1">Y391*Source!I114</f>
        <v>4.4000000000000003E-3</v>
      </c>
      <c r="CY391">
        <f t="shared" si="92"/>
        <v>15323</v>
      </c>
      <c r="CZ391">
        <f t="shared" si="93"/>
        <v>15323</v>
      </c>
      <c r="DA391">
        <f t="shared" si="94"/>
        <v>1</v>
      </c>
      <c r="DB391">
        <f t="shared" si="95"/>
        <v>16.86</v>
      </c>
      <c r="DC391">
        <f t="shared" si="96"/>
        <v>0</v>
      </c>
    </row>
    <row r="392" spans="1:107">
      <c r="A392">
        <f ca="1">ROW(Source!A114)</f>
        <v>114</v>
      </c>
      <c r="B392">
        <v>991675999</v>
      </c>
      <c r="C392">
        <v>991694665</v>
      </c>
      <c r="D392">
        <v>338025032</v>
      </c>
      <c r="E392">
        <v>1</v>
      </c>
      <c r="F392">
        <v>1</v>
      </c>
      <c r="G392">
        <v>1</v>
      </c>
      <c r="H392">
        <v>3</v>
      </c>
      <c r="I392" t="s">
        <v>655</v>
      </c>
      <c r="J392" t="s">
        <v>656</v>
      </c>
      <c r="K392" t="s">
        <v>657</v>
      </c>
      <c r="L392">
        <v>195242642</v>
      </c>
      <c r="N392">
        <v>1010</v>
      </c>
      <c r="O392" t="s">
        <v>145</v>
      </c>
      <c r="P392" t="s">
        <v>145</v>
      </c>
      <c r="Q392">
        <v>1</v>
      </c>
      <c r="W392">
        <v>0</v>
      </c>
      <c r="X392">
        <v>-953277431</v>
      </c>
      <c r="Y392">
        <v>2</v>
      </c>
      <c r="AA392">
        <v>16.8</v>
      </c>
      <c r="AB392">
        <v>0</v>
      </c>
      <c r="AC392">
        <v>0</v>
      </c>
      <c r="AD392">
        <v>0</v>
      </c>
      <c r="AE392">
        <v>16.8</v>
      </c>
      <c r="AF392">
        <v>0</v>
      </c>
      <c r="AG392">
        <v>0</v>
      </c>
      <c r="AH392">
        <v>0</v>
      </c>
      <c r="AI392">
        <v>1</v>
      </c>
      <c r="AJ392">
        <v>1</v>
      </c>
      <c r="AK392">
        <v>1</v>
      </c>
      <c r="AL392">
        <v>1</v>
      </c>
      <c r="AN392">
        <v>0</v>
      </c>
      <c r="AO392">
        <v>1</v>
      </c>
      <c r="AP392">
        <v>0</v>
      </c>
      <c r="AQ392">
        <v>0</v>
      </c>
      <c r="AR392">
        <v>0</v>
      </c>
      <c r="AT392">
        <v>2</v>
      </c>
      <c r="AV392">
        <v>0</v>
      </c>
      <c r="AW392">
        <v>2</v>
      </c>
      <c r="AX392">
        <v>991694720</v>
      </c>
      <c r="AY392">
        <v>1</v>
      </c>
      <c r="AZ392">
        <v>0</v>
      </c>
      <c r="BA392">
        <v>397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CX392">
        <f ca="1">Y392*Source!I114</f>
        <v>8</v>
      </c>
      <c r="CY392">
        <f t="shared" si="92"/>
        <v>16.8</v>
      </c>
      <c r="CZ392">
        <f t="shared" si="93"/>
        <v>16.8</v>
      </c>
      <c r="DA392">
        <f t="shared" si="94"/>
        <v>1</v>
      </c>
      <c r="DB392">
        <f t="shared" si="95"/>
        <v>33.6</v>
      </c>
      <c r="DC392">
        <f t="shared" si="96"/>
        <v>0</v>
      </c>
    </row>
    <row r="393" spans="1:107">
      <c r="A393">
        <f ca="1">ROW(Source!A114)</f>
        <v>114</v>
      </c>
      <c r="B393">
        <v>991675999</v>
      </c>
      <c r="C393">
        <v>991694665</v>
      </c>
      <c r="D393">
        <v>338036064</v>
      </c>
      <c r="E393">
        <v>1</v>
      </c>
      <c r="F393">
        <v>1</v>
      </c>
      <c r="G393">
        <v>1</v>
      </c>
      <c r="H393">
        <v>3</v>
      </c>
      <c r="I393" t="s">
        <v>645</v>
      </c>
      <c r="J393" t="s">
        <v>646</v>
      </c>
      <c r="K393" t="s">
        <v>647</v>
      </c>
      <c r="L393">
        <v>1356</v>
      </c>
      <c r="N393">
        <v>1010</v>
      </c>
      <c r="O393" t="s">
        <v>589</v>
      </c>
      <c r="P393" t="s">
        <v>589</v>
      </c>
      <c r="Q393">
        <v>1000</v>
      </c>
      <c r="W393">
        <v>0</v>
      </c>
      <c r="X393">
        <v>469352752</v>
      </c>
      <c r="Y393">
        <v>2E-3</v>
      </c>
      <c r="AA393">
        <v>3450.01</v>
      </c>
      <c r="AB393">
        <v>0</v>
      </c>
      <c r="AC393">
        <v>0</v>
      </c>
      <c r="AD393">
        <v>0</v>
      </c>
      <c r="AE393">
        <v>3450.01</v>
      </c>
      <c r="AF393">
        <v>0</v>
      </c>
      <c r="AG393">
        <v>0</v>
      </c>
      <c r="AH393">
        <v>0</v>
      </c>
      <c r="AI393">
        <v>1</v>
      </c>
      <c r="AJ393">
        <v>1</v>
      </c>
      <c r="AK393">
        <v>1</v>
      </c>
      <c r="AL393">
        <v>1</v>
      </c>
      <c r="AN393">
        <v>0</v>
      </c>
      <c r="AO393">
        <v>1</v>
      </c>
      <c r="AP393">
        <v>0</v>
      </c>
      <c r="AQ393">
        <v>0</v>
      </c>
      <c r="AR393">
        <v>0</v>
      </c>
      <c r="AT393">
        <v>2E-3</v>
      </c>
      <c r="AV393">
        <v>0</v>
      </c>
      <c r="AW393">
        <v>2</v>
      </c>
      <c r="AX393">
        <v>991694721</v>
      </c>
      <c r="AY393">
        <v>1</v>
      </c>
      <c r="AZ393">
        <v>0</v>
      </c>
      <c r="BA393">
        <v>398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CX393">
        <f ca="1">Y393*Source!I114</f>
        <v>8.0000000000000002E-3</v>
      </c>
      <c r="CY393">
        <f t="shared" si="92"/>
        <v>3450.01</v>
      </c>
      <c r="CZ393">
        <f t="shared" si="93"/>
        <v>3450.01</v>
      </c>
      <c r="DA393">
        <f t="shared" si="94"/>
        <v>1</v>
      </c>
      <c r="DB393">
        <f t="shared" si="95"/>
        <v>6.9</v>
      </c>
      <c r="DC393">
        <f t="shared" si="96"/>
        <v>0</v>
      </c>
    </row>
    <row r="394" spans="1:107">
      <c r="A394">
        <f ca="1">ROW(Source!A114)</f>
        <v>114</v>
      </c>
      <c r="B394">
        <v>991675999</v>
      </c>
      <c r="C394">
        <v>991694665</v>
      </c>
      <c r="D394">
        <v>0</v>
      </c>
      <c r="E394">
        <v>0</v>
      </c>
      <c r="F394">
        <v>1</v>
      </c>
      <c r="G394">
        <v>1</v>
      </c>
      <c r="H394">
        <v>3</v>
      </c>
      <c r="I394" t="s">
        <v>109</v>
      </c>
      <c r="K394" t="s">
        <v>280</v>
      </c>
      <c r="L394">
        <v>1354</v>
      </c>
      <c r="N394">
        <v>1010</v>
      </c>
      <c r="O394" t="s">
        <v>144</v>
      </c>
      <c r="P394" t="s">
        <v>145</v>
      </c>
      <c r="Q394">
        <v>1</v>
      </c>
      <c r="W394">
        <v>0</v>
      </c>
      <c r="X394">
        <v>1258745788</v>
      </c>
      <c r="Y394">
        <v>0.25</v>
      </c>
      <c r="AA394">
        <v>282.5</v>
      </c>
      <c r="AB394">
        <v>0</v>
      </c>
      <c r="AC394">
        <v>0</v>
      </c>
      <c r="AD394">
        <v>0</v>
      </c>
      <c r="AE394">
        <v>282.5</v>
      </c>
      <c r="AF394">
        <v>0</v>
      </c>
      <c r="AG394">
        <v>0</v>
      </c>
      <c r="AH394">
        <v>0</v>
      </c>
      <c r="AI394">
        <v>1</v>
      </c>
      <c r="AJ394">
        <v>1</v>
      </c>
      <c r="AK394">
        <v>1</v>
      </c>
      <c r="AL394">
        <v>1</v>
      </c>
      <c r="AN394">
        <v>0</v>
      </c>
      <c r="AO394">
        <v>0</v>
      </c>
      <c r="AP394">
        <v>0</v>
      </c>
      <c r="AQ394">
        <v>0</v>
      </c>
      <c r="AR394">
        <v>0</v>
      </c>
      <c r="AT394">
        <v>0.25</v>
      </c>
      <c r="AV394">
        <v>0</v>
      </c>
      <c r="AW394">
        <v>1</v>
      </c>
      <c r="AX394">
        <v>-1</v>
      </c>
      <c r="AY394">
        <v>0</v>
      </c>
      <c r="AZ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CX394">
        <f ca="1">Y394*Source!I114</f>
        <v>1</v>
      </c>
      <c r="CY394">
        <f t="shared" si="92"/>
        <v>282.5</v>
      </c>
      <c r="CZ394">
        <f t="shared" si="93"/>
        <v>282.5</v>
      </c>
      <c r="DA394">
        <f t="shared" si="94"/>
        <v>1</v>
      </c>
      <c r="DB394">
        <f t="shared" si="95"/>
        <v>70.63</v>
      </c>
      <c r="DC394">
        <f t="shared" si="96"/>
        <v>0</v>
      </c>
    </row>
    <row r="395" spans="1:107">
      <c r="A395">
        <f ca="1">ROW(Source!A114)</f>
        <v>114</v>
      </c>
      <c r="B395">
        <v>991675999</v>
      </c>
      <c r="C395">
        <v>991694665</v>
      </c>
      <c r="D395">
        <v>0</v>
      </c>
      <c r="E395">
        <v>0</v>
      </c>
      <c r="F395">
        <v>1</v>
      </c>
      <c r="G395">
        <v>1</v>
      </c>
      <c r="H395">
        <v>3</v>
      </c>
      <c r="I395" t="s">
        <v>109</v>
      </c>
      <c r="K395" t="s">
        <v>283</v>
      </c>
      <c r="L395">
        <v>1354</v>
      </c>
      <c r="N395">
        <v>1010</v>
      </c>
      <c r="O395" t="s">
        <v>144</v>
      </c>
      <c r="P395" t="s">
        <v>145</v>
      </c>
      <c r="Q395">
        <v>1</v>
      </c>
      <c r="W395">
        <v>0</v>
      </c>
      <c r="X395">
        <v>-1493879062</v>
      </c>
      <c r="Y395">
        <v>0.25</v>
      </c>
      <c r="AA395">
        <v>383.33</v>
      </c>
      <c r="AB395">
        <v>0</v>
      </c>
      <c r="AC395">
        <v>0</v>
      </c>
      <c r="AD395">
        <v>0</v>
      </c>
      <c r="AE395">
        <v>383.33</v>
      </c>
      <c r="AF395">
        <v>0</v>
      </c>
      <c r="AG395">
        <v>0</v>
      </c>
      <c r="AH395">
        <v>0</v>
      </c>
      <c r="AI395">
        <v>1</v>
      </c>
      <c r="AJ395">
        <v>1</v>
      </c>
      <c r="AK395">
        <v>1</v>
      </c>
      <c r="AL395">
        <v>1</v>
      </c>
      <c r="AN395">
        <v>0</v>
      </c>
      <c r="AO395">
        <v>0</v>
      </c>
      <c r="AP395">
        <v>0</v>
      </c>
      <c r="AQ395">
        <v>0</v>
      </c>
      <c r="AR395">
        <v>0</v>
      </c>
      <c r="AT395">
        <v>0.25</v>
      </c>
      <c r="AV395">
        <v>0</v>
      </c>
      <c r="AW395">
        <v>1</v>
      </c>
      <c r="AX395">
        <v>-1</v>
      </c>
      <c r="AY395">
        <v>0</v>
      </c>
      <c r="AZ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CX395">
        <f ca="1">Y395*Source!I114</f>
        <v>1</v>
      </c>
      <c r="CY395">
        <f t="shared" si="92"/>
        <v>383.33</v>
      </c>
      <c r="CZ395">
        <f t="shared" si="93"/>
        <v>383.33</v>
      </c>
      <c r="DA395">
        <f t="shared" si="94"/>
        <v>1</v>
      </c>
      <c r="DB395">
        <f t="shared" si="95"/>
        <v>95.83</v>
      </c>
      <c r="DC395">
        <f t="shared" si="96"/>
        <v>0</v>
      </c>
    </row>
    <row r="396" spans="1:107">
      <c r="A396">
        <f ca="1">ROW(Source!A114)</f>
        <v>114</v>
      </c>
      <c r="B396">
        <v>991675999</v>
      </c>
      <c r="C396">
        <v>991694665</v>
      </c>
      <c r="D396">
        <v>0</v>
      </c>
      <c r="E396">
        <v>0</v>
      </c>
      <c r="F396">
        <v>1</v>
      </c>
      <c r="G396">
        <v>1</v>
      </c>
      <c r="H396">
        <v>3</v>
      </c>
      <c r="I396" t="s">
        <v>109</v>
      </c>
      <c r="K396" t="s">
        <v>286</v>
      </c>
      <c r="L396">
        <v>1354</v>
      </c>
      <c r="N396">
        <v>1010</v>
      </c>
      <c r="O396" t="s">
        <v>144</v>
      </c>
      <c r="P396" t="s">
        <v>145</v>
      </c>
      <c r="Q396">
        <v>1</v>
      </c>
      <c r="W396">
        <v>0</v>
      </c>
      <c r="X396">
        <v>-1075008965</v>
      </c>
      <c r="Y396">
        <v>0.25</v>
      </c>
      <c r="AA396">
        <v>622.5</v>
      </c>
      <c r="AB396">
        <v>0</v>
      </c>
      <c r="AC396">
        <v>0</v>
      </c>
      <c r="AD396">
        <v>0</v>
      </c>
      <c r="AE396">
        <v>622.5</v>
      </c>
      <c r="AF396">
        <v>0</v>
      </c>
      <c r="AG396">
        <v>0</v>
      </c>
      <c r="AH396">
        <v>0</v>
      </c>
      <c r="AI396">
        <v>1</v>
      </c>
      <c r="AJ396">
        <v>1</v>
      </c>
      <c r="AK396">
        <v>1</v>
      </c>
      <c r="AL396">
        <v>1</v>
      </c>
      <c r="AN396">
        <v>0</v>
      </c>
      <c r="AO396">
        <v>0</v>
      </c>
      <c r="AP396">
        <v>0</v>
      </c>
      <c r="AQ396">
        <v>0</v>
      </c>
      <c r="AR396">
        <v>0</v>
      </c>
      <c r="AT396">
        <v>0.25</v>
      </c>
      <c r="AV396">
        <v>0</v>
      </c>
      <c r="AW396">
        <v>1</v>
      </c>
      <c r="AX396">
        <v>-1</v>
      </c>
      <c r="AY396">
        <v>0</v>
      </c>
      <c r="AZ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CX396">
        <f ca="1">Y396*Source!I114</f>
        <v>1</v>
      </c>
      <c r="CY396">
        <f t="shared" si="92"/>
        <v>622.5</v>
      </c>
      <c r="CZ396">
        <f t="shared" si="93"/>
        <v>622.5</v>
      </c>
      <c r="DA396">
        <f t="shared" si="94"/>
        <v>1</v>
      </c>
      <c r="DB396">
        <f t="shared" si="95"/>
        <v>155.63</v>
      </c>
      <c r="DC396">
        <f t="shared" si="96"/>
        <v>0</v>
      </c>
    </row>
    <row r="397" spans="1:107">
      <c r="A397">
        <f ca="1">ROW(Source!A114)</f>
        <v>114</v>
      </c>
      <c r="B397">
        <v>991675999</v>
      </c>
      <c r="C397">
        <v>991694665</v>
      </c>
      <c r="D397">
        <v>0</v>
      </c>
      <c r="E397">
        <v>0</v>
      </c>
      <c r="F397">
        <v>1</v>
      </c>
      <c r="G397">
        <v>1</v>
      </c>
      <c r="H397">
        <v>3</v>
      </c>
      <c r="I397" t="s">
        <v>109</v>
      </c>
      <c r="K397" t="s">
        <v>289</v>
      </c>
      <c r="L397">
        <v>1354</v>
      </c>
      <c r="N397">
        <v>1010</v>
      </c>
      <c r="O397" t="s">
        <v>144</v>
      </c>
      <c r="P397" t="s">
        <v>145</v>
      </c>
      <c r="Q397">
        <v>1</v>
      </c>
      <c r="W397">
        <v>0</v>
      </c>
      <c r="X397">
        <v>-639405104</v>
      </c>
      <c r="Y397">
        <v>0.25</v>
      </c>
      <c r="AA397">
        <v>526.66999999999996</v>
      </c>
      <c r="AB397">
        <v>0</v>
      </c>
      <c r="AC397">
        <v>0</v>
      </c>
      <c r="AD397">
        <v>0</v>
      </c>
      <c r="AE397">
        <v>526.66999999999996</v>
      </c>
      <c r="AF397">
        <v>0</v>
      </c>
      <c r="AG397">
        <v>0</v>
      </c>
      <c r="AH397">
        <v>0</v>
      </c>
      <c r="AI397">
        <v>1</v>
      </c>
      <c r="AJ397">
        <v>1</v>
      </c>
      <c r="AK397">
        <v>1</v>
      </c>
      <c r="AL397">
        <v>1</v>
      </c>
      <c r="AN397">
        <v>0</v>
      </c>
      <c r="AO397">
        <v>0</v>
      </c>
      <c r="AP397">
        <v>0</v>
      </c>
      <c r="AQ397">
        <v>0</v>
      </c>
      <c r="AR397">
        <v>0</v>
      </c>
      <c r="AT397">
        <v>0.25</v>
      </c>
      <c r="AV397">
        <v>0</v>
      </c>
      <c r="AW397">
        <v>1</v>
      </c>
      <c r="AX397">
        <v>-1</v>
      </c>
      <c r="AY397">
        <v>0</v>
      </c>
      <c r="AZ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CX397">
        <f ca="1">Y397*Source!I114</f>
        <v>1</v>
      </c>
      <c r="CY397">
        <f t="shared" si="92"/>
        <v>526.66999999999996</v>
      </c>
      <c r="CZ397">
        <f t="shared" si="93"/>
        <v>526.66999999999996</v>
      </c>
      <c r="DA397">
        <f t="shared" si="94"/>
        <v>1</v>
      </c>
      <c r="DB397">
        <f t="shared" si="95"/>
        <v>131.66999999999999</v>
      </c>
      <c r="DC397">
        <f t="shared" si="96"/>
        <v>0</v>
      </c>
    </row>
    <row r="398" spans="1:107">
      <c r="A398">
        <f ca="1">ROW(Source!A115)</f>
        <v>115</v>
      </c>
      <c r="B398">
        <v>991676013</v>
      </c>
      <c r="C398">
        <v>991694665</v>
      </c>
      <c r="D398">
        <v>37775402</v>
      </c>
      <c r="E398">
        <v>1</v>
      </c>
      <c r="F398">
        <v>1</v>
      </c>
      <c r="G398">
        <v>1</v>
      </c>
      <c r="H398">
        <v>1</v>
      </c>
      <c r="I398" t="s">
        <v>581</v>
      </c>
      <c r="K398" t="s">
        <v>582</v>
      </c>
      <c r="L398">
        <v>1369</v>
      </c>
      <c r="N398">
        <v>1013</v>
      </c>
      <c r="O398" t="s">
        <v>499</v>
      </c>
      <c r="P398" t="s">
        <v>499</v>
      </c>
      <c r="Q398">
        <v>1</v>
      </c>
      <c r="W398">
        <v>0</v>
      </c>
      <c r="X398">
        <v>855544366</v>
      </c>
      <c r="Y398">
        <v>1.6904999999999999</v>
      </c>
      <c r="AA398">
        <v>0</v>
      </c>
      <c r="AB398">
        <v>0</v>
      </c>
      <c r="AC398">
        <v>0</v>
      </c>
      <c r="AD398">
        <v>9.07</v>
      </c>
      <c r="AE398">
        <v>0</v>
      </c>
      <c r="AF398">
        <v>0</v>
      </c>
      <c r="AG398">
        <v>0</v>
      </c>
      <c r="AH398">
        <v>9.07</v>
      </c>
      <c r="AI398">
        <v>1</v>
      </c>
      <c r="AJ398">
        <v>1</v>
      </c>
      <c r="AK398">
        <v>1</v>
      </c>
      <c r="AL398">
        <v>1</v>
      </c>
      <c r="AN398">
        <v>0</v>
      </c>
      <c r="AO398">
        <v>1</v>
      </c>
      <c r="AP398">
        <v>1</v>
      </c>
      <c r="AQ398">
        <v>0</v>
      </c>
      <c r="AR398">
        <v>0</v>
      </c>
      <c r="AT398">
        <v>1.47</v>
      </c>
      <c r="AU398" t="s">
        <v>98</v>
      </c>
      <c r="AV398">
        <v>1</v>
      </c>
      <c r="AW398">
        <v>2</v>
      </c>
      <c r="AX398">
        <v>991694714</v>
      </c>
      <c r="AY398">
        <v>1</v>
      </c>
      <c r="AZ398">
        <v>0</v>
      </c>
      <c r="BA398">
        <v>399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CX398">
        <f ca="1">Y398*Source!I115</f>
        <v>6.7619999999999996</v>
      </c>
      <c r="CY398">
        <f>AD398</f>
        <v>9.07</v>
      </c>
      <c r="CZ398">
        <f>AH398</f>
        <v>9.07</v>
      </c>
      <c r="DA398">
        <f>AL398</f>
        <v>1</v>
      </c>
      <c r="DB398">
        <f>ROUND((ROUND(AT398*CZ398,2)*1.15),6)</f>
        <v>15.329499999999999</v>
      </c>
      <c r="DC398">
        <f>ROUND((ROUND(AT398*AG398,2)*1.15),6)</f>
        <v>0</v>
      </c>
    </row>
    <row r="399" spans="1:107">
      <c r="A399">
        <f ca="1">ROW(Source!A115)</f>
        <v>115</v>
      </c>
      <c r="B399">
        <v>991676013</v>
      </c>
      <c r="C399">
        <v>991694665</v>
      </c>
      <c r="D399">
        <v>338037086</v>
      </c>
      <c r="E399">
        <v>1</v>
      </c>
      <c r="F399">
        <v>1</v>
      </c>
      <c r="G399">
        <v>1</v>
      </c>
      <c r="H399">
        <v>2</v>
      </c>
      <c r="I399" t="s">
        <v>619</v>
      </c>
      <c r="J399" t="s">
        <v>620</v>
      </c>
      <c r="K399" t="s">
        <v>621</v>
      </c>
      <c r="L399">
        <v>1368</v>
      </c>
      <c r="N399">
        <v>91022270</v>
      </c>
      <c r="O399" t="s">
        <v>505</v>
      </c>
      <c r="P399" t="s">
        <v>505</v>
      </c>
      <c r="Q399">
        <v>1</v>
      </c>
      <c r="W399">
        <v>0</v>
      </c>
      <c r="X399">
        <v>1474986261</v>
      </c>
      <c r="Y399">
        <v>0.4375</v>
      </c>
      <c r="AA399">
        <v>0</v>
      </c>
      <c r="AB399">
        <v>60.26</v>
      </c>
      <c r="AC399">
        <v>0</v>
      </c>
      <c r="AD399">
        <v>0</v>
      </c>
      <c r="AE399">
        <v>0</v>
      </c>
      <c r="AF399">
        <v>8.1</v>
      </c>
      <c r="AG399">
        <v>0</v>
      </c>
      <c r="AH399">
        <v>0</v>
      </c>
      <c r="AI399">
        <v>1</v>
      </c>
      <c r="AJ399">
        <v>7.44</v>
      </c>
      <c r="AK399">
        <v>33.6</v>
      </c>
      <c r="AL399">
        <v>1</v>
      </c>
      <c r="AN399">
        <v>0</v>
      </c>
      <c r="AO399">
        <v>1</v>
      </c>
      <c r="AP399">
        <v>1</v>
      </c>
      <c r="AQ399">
        <v>0</v>
      </c>
      <c r="AR399">
        <v>0</v>
      </c>
      <c r="AT399">
        <v>0.35</v>
      </c>
      <c r="AU399" t="s">
        <v>97</v>
      </c>
      <c r="AV399">
        <v>0</v>
      </c>
      <c r="AW399">
        <v>2</v>
      </c>
      <c r="AX399">
        <v>991694715</v>
      </c>
      <c r="AY399">
        <v>1</v>
      </c>
      <c r="AZ399">
        <v>0</v>
      </c>
      <c r="BA399">
        <v>400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CX399">
        <f ca="1">Y399*Source!I115</f>
        <v>1.75</v>
      </c>
      <c r="CY399">
        <f>AB399</f>
        <v>60.26</v>
      </c>
      <c r="CZ399">
        <f>AF399</f>
        <v>8.1</v>
      </c>
      <c r="DA399">
        <f>AJ399</f>
        <v>7.44</v>
      </c>
      <c r="DB399">
        <f>ROUND((ROUND(AT399*CZ399,2)*1.25),6)</f>
        <v>3.55</v>
      </c>
      <c r="DC399">
        <f>ROUND((ROUND(AT399*AG399,2)*1.25),6)</f>
        <v>0</v>
      </c>
    </row>
    <row r="400" spans="1:107">
      <c r="A400">
        <f ca="1">ROW(Source!A115)</f>
        <v>115</v>
      </c>
      <c r="B400">
        <v>991676013</v>
      </c>
      <c r="C400">
        <v>991694665</v>
      </c>
      <c r="D400">
        <v>338039342</v>
      </c>
      <c r="E400">
        <v>1</v>
      </c>
      <c r="F400">
        <v>1</v>
      </c>
      <c r="G400">
        <v>1</v>
      </c>
      <c r="H400">
        <v>2</v>
      </c>
      <c r="I400" t="s">
        <v>524</v>
      </c>
      <c r="J400" t="s">
        <v>525</v>
      </c>
      <c r="K400" t="s">
        <v>526</v>
      </c>
      <c r="L400">
        <v>1368</v>
      </c>
      <c r="N400">
        <v>91022270</v>
      </c>
      <c r="O400" t="s">
        <v>505</v>
      </c>
      <c r="P400" t="s">
        <v>505</v>
      </c>
      <c r="Q400">
        <v>1</v>
      </c>
      <c r="W400">
        <v>0</v>
      </c>
      <c r="X400">
        <v>1230759911</v>
      </c>
      <c r="Y400">
        <v>1.2500000000000001E-2</v>
      </c>
      <c r="AA400">
        <v>0</v>
      </c>
      <c r="AB400">
        <v>932.72</v>
      </c>
      <c r="AC400">
        <v>389.76</v>
      </c>
      <c r="AD400">
        <v>0</v>
      </c>
      <c r="AE400">
        <v>0</v>
      </c>
      <c r="AF400">
        <v>87.17</v>
      </c>
      <c r="AG400">
        <v>11.6</v>
      </c>
      <c r="AH400">
        <v>0</v>
      </c>
      <c r="AI400">
        <v>1</v>
      </c>
      <c r="AJ400">
        <v>10.7</v>
      </c>
      <c r="AK400">
        <v>33.6</v>
      </c>
      <c r="AL400">
        <v>1</v>
      </c>
      <c r="AN400">
        <v>0</v>
      </c>
      <c r="AO400">
        <v>1</v>
      </c>
      <c r="AP400">
        <v>1</v>
      </c>
      <c r="AQ400">
        <v>0</v>
      </c>
      <c r="AR400">
        <v>0</v>
      </c>
      <c r="AT400">
        <v>0.01</v>
      </c>
      <c r="AU400" t="s">
        <v>97</v>
      </c>
      <c r="AV400">
        <v>0</v>
      </c>
      <c r="AW400">
        <v>2</v>
      </c>
      <c r="AX400">
        <v>991694716</v>
      </c>
      <c r="AY400">
        <v>1</v>
      </c>
      <c r="AZ400">
        <v>0</v>
      </c>
      <c r="BA400">
        <v>401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CX400">
        <f ca="1">Y400*Source!I115</f>
        <v>0.05</v>
      </c>
      <c r="CY400">
        <f>AB400</f>
        <v>932.72</v>
      </c>
      <c r="CZ400">
        <f>AF400</f>
        <v>87.17</v>
      </c>
      <c r="DA400">
        <f>AJ400</f>
        <v>10.7</v>
      </c>
      <c r="DB400">
        <f>ROUND((ROUND(AT400*CZ400,2)*1.25),6)</f>
        <v>1.0874999999999999</v>
      </c>
      <c r="DC400">
        <f>ROUND((ROUND(AT400*AG400,2)*1.25),6)</f>
        <v>0.15</v>
      </c>
    </row>
    <row r="401" spans="1:107">
      <c r="A401">
        <f ca="1">ROW(Source!A115)</f>
        <v>115</v>
      </c>
      <c r="B401">
        <v>991676013</v>
      </c>
      <c r="C401">
        <v>991694665</v>
      </c>
      <c r="D401">
        <v>337978401</v>
      </c>
      <c r="E401">
        <v>1</v>
      </c>
      <c r="F401">
        <v>1</v>
      </c>
      <c r="G401">
        <v>1</v>
      </c>
      <c r="H401">
        <v>3</v>
      </c>
      <c r="I401" t="s">
        <v>622</v>
      </c>
      <c r="J401" t="s">
        <v>623</v>
      </c>
      <c r="K401" t="s">
        <v>624</v>
      </c>
      <c r="L401">
        <v>1348</v>
      </c>
      <c r="N401">
        <v>39568864</v>
      </c>
      <c r="O401" t="s">
        <v>530</v>
      </c>
      <c r="P401" t="s">
        <v>530</v>
      </c>
      <c r="Q401">
        <v>1000</v>
      </c>
      <c r="W401">
        <v>0</v>
      </c>
      <c r="X401">
        <v>-2063358494</v>
      </c>
      <c r="Y401">
        <v>1.3999999999999999E-4</v>
      </c>
      <c r="AA401">
        <v>93568.86</v>
      </c>
      <c r="AB401">
        <v>0</v>
      </c>
      <c r="AC401">
        <v>0</v>
      </c>
      <c r="AD401">
        <v>0</v>
      </c>
      <c r="AE401">
        <v>10362</v>
      </c>
      <c r="AF401">
        <v>0</v>
      </c>
      <c r="AG401">
        <v>0</v>
      </c>
      <c r="AH401">
        <v>0</v>
      </c>
      <c r="AI401">
        <v>9.0299999999999994</v>
      </c>
      <c r="AJ401">
        <v>1</v>
      </c>
      <c r="AK401">
        <v>1</v>
      </c>
      <c r="AL401">
        <v>1</v>
      </c>
      <c r="AN401">
        <v>0</v>
      </c>
      <c r="AO401">
        <v>1</v>
      </c>
      <c r="AP401">
        <v>0</v>
      </c>
      <c r="AQ401">
        <v>0</v>
      </c>
      <c r="AR401">
        <v>0</v>
      </c>
      <c r="AT401">
        <v>1.3999999999999999E-4</v>
      </c>
      <c r="AV401">
        <v>0</v>
      </c>
      <c r="AW401">
        <v>2</v>
      </c>
      <c r="AX401">
        <v>991694717</v>
      </c>
      <c r="AY401">
        <v>1</v>
      </c>
      <c r="AZ401">
        <v>0</v>
      </c>
      <c r="BA401">
        <v>402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CX401">
        <f ca="1">Y401*Source!I115</f>
        <v>5.5999999999999995E-4</v>
      </c>
      <c r="CY401">
        <f t="shared" ref="CY401:CY408" si="97">AA401</f>
        <v>93568.86</v>
      </c>
      <c r="CZ401">
        <f t="shared" ref="CZ401:CZ408" si="98">AE401</f>
        <v>10362</v>
      </c>
      <c r="DA401">
        <f t="shared" ref="DA401:DA408" si="99">AI401</f>
        <v>9.0299999999999994</v>
      </c>
      <c r="DB401">
        <f t="shared" ref="DB401:DB408" si="100">ROUND(ROUND(AT401*CZ401,2),6)</f>
        <v>1.45</v>
      </c>
      <c r="DC401">
        <f t="shared" ref="DC401:DC408" si="101">ROUND(ROUND(AT401*AG401,2),6)</f>
        <v>0</v>
      </c>
    </row>
    <row r="402" spans="1:107">
      <c r="A402">
        <f ca="1">ROW(Source!A115)</f>
        <v>115</v>
      </c>
      <c r="B402">
        <v>991676013</v>
      </c>
      <c r="C402">
        <v>991694665</v>
      </c>
      <c r="D402">
        <v>337978654</v>
      </c>
      <c r="E402">
        <v>1</v>
      </c>
      <c r="F402">
        <v>1</v>
      </c>
      <c r="G402">
        <v>1</v>
      </c>
      <c r="H402">
        <v>3</v>
      </c>
      <c r="I402" t="s">
        <v>625</v>
      </c>
      <c r="J402" t="s">
        <v>626</v>
      </c>
      <c r="K402" t="s">
        <v>627</v>
      </c>
      <c r="L402">
        <v>1348</v>
      </c>
      <c r="N402">
        <v>39568864</v>
      </c>
      <c r="O402" t="s">
        <v>530</v>
      </c>
      <c r="P402" t="s">
        <v>530</v>
      </c>
      <c r="Q402">
        <v>1000</v>
      </c>
      <c r="W402">
        <v>0</v>
      </c>
      <c r="X402">
        <v>-215593005</v>
      </c>
      <c r="Y402">
        <v>1.1000000000000001E-3</v>
      </c>
      <c r="AA402">
        <v>76002.080000000002</v>
      </c>
      <c r="AB402">
        <v>0</v>
      </c>
      <c r="AC402">
        <v>0</v>
      </c>
      <c r="AD402">
        <v>0</v>
      </c>
      <c r="AE402">
        <v>15323</v>
      </c>
      <c r="AF402">
        <v>0</v>
      </c>
      <c r="AG402">
        <v>0</v>
      </c>
      <c r="AH402">
        <v>0</v>
      </c>
      <c r="AI402">
        <v>4.96</v>
      </c>
      <c r="AJ402">
        <v>1</v>
      </c>
      <c r="AK402">
        <v>1</v>
      </c>
      <c r="AL402">
        <v>1</v>
      </c>
      <c r="AN402">
        <v>0</v>
      </c>
      <c r="AO402">
        <v>1</v>
      </c>
      <c r="AP402">
        <v>0</v>
      </c>
      <c r="AQ402">
        <v>0</v>
      </c>
      <c r="AR402">
        <v>0</v>
      </c>
      <c r="AT402">
        <v>1.1000000000000001E-3</v>
      </c>
      <c r="AV402">
        <v>0</v>
      </c>
      <c r="AW402">
        <v>2</v>
      </c>
      <c r="AX402">
        <v>991694718</v>
      </c>
      <c r="AY402">
        <v>1</v>
      </c>
      <c r="AZ402">
        <v>0</v>
      </c>
      <c r="BA402">
        <v>403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CX402">
        <f ca="1">Y402*Source!I115</f>
        <v>4.4000000000000003E-3</v>
      </c>
      <c r="CY402">
        <f t="shared" si="97"/>
        <v>76002.080000000002</v>
      </c>
      <c r="CZ402">
        <f t="shared" si="98"/>
        <v>15323</v>
      </c>
      <c r="DA402">
        <f t="shared" si="99"/>
        <v>4.96</v>
      </c>
      <c r="DB402">
        <f t="shared" si="100"/>
        <v>16.86</v>
      </c>
      <c r="DC402">
        <f t="shared" si="101"/>
        <v>0</v>
      </c>
    </row>
    <row r="403" spans="1:107">
      <c r="A403">
        <f ca="1">ROW(Source!A115)</f>
        <v>115</v>
      </c>
      <c r="B403">
        <v>991676013</v>
      </c>
      <c r="C403">
        <v>991694665</v>
      </c>
      <c r="D403">
        <v>338025032</v>
      </c>
      <c r="E403">
        <v>1</v>
      </c>
      <c r="F403">
        <v>1</v>
      </c>
      <c r="G403">
        <v>1</v>
      </c>
      <c r="H403">
        <v>3</v>
      </c>
      <c r="I403" t="s">
        <v>655</v>
      </c>
      <c r="J403" t="s">
        <v>656</v>
      </c>
      <c r="K403" t="s">
        <v>657</v>
      </c>
      <c r="L403">
        <v>195242642</v>
      </c>
      <c r="N403">
        <v>1010</v>
      </c>
      <c r="O403" t="s">
        <v>145</v>
      </c>
      <c r="P403" t="s">
        <v>145</v>
      </c>
      <c r="Q403">
        <v>1</v>
      </c>
      <c r="W403">
        <v>0</v>
      </c>
      <c r="X403">
        <v>-953277431</v>
      </c>
      <c r="Y403">
        <v>2</v>
      </c>
      <c r="AA403">
        <v>106.51</v>
      </c>
      <c r="AB403">
        <v>0</v>
      </c>
      <c r="AC403">
        <v>0</v>
      </c>
      <c r="AD403">
        <v>0</v>
      </c>
      <c r="AE403">
        <v>16.8</v>
      </c>
      <c r="AF403">
        <v>0</v>
      </c>
      <c r="AG403">
        <v>0</v>
      </c>
      <c r="AH403">
        <v>0</v>
      </c>
      <c r="AI403">
        <v>6.34</v>
      </c>
      <c r="AJ403">
        <v>1</v>
      </c>
      <c r="AK403">
        <v>1</v>
      </c>
      <c r="AL403">
        <v>1</v>
      </c>
      <c r="AN403">
        <v>0</v>
      </c>
      <c r="AO403">
        <v>1</v>
      </c>
      <c r="AP403">
        <v>0</v>
      </c>
      <c r="AQ403">
        <v>0</v>
      </c>
      <c r="AR403">
        <v>0</v>
      </c>
      <c r="AT403">
        <v>2</v>
      </c>
      <c r="AV403">
        <v>0</v>
      </c>
      <c r="AW403">
        <v>2</v>
      </c>
      <c r="AX403">
        <v>991694720</v>
      </c>
      <c r="AY403">
        <v>1</v>
      </c>
      <c r="AZ403">
        <v>0</v>
      </c>
      <c r="BA403">
        <v>405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CX403">
        <f ca="1">Y403*Source!I115</f>
        <v>8</v>
      </c>
      <c r="CY403">
        <f t="shared" si="97"/>
        <v>106.51</v>
      </c>
      <c r="CZ403">
        <f t="shared" si="98"/>
        <v>16.8</v>
      </c>
      <c r="DA403">
        <f t="shared" si="99"/>
        <v>6.34</v>
      </c>
      <c r="DB403">
        <f t="shared" si="100"/>
        <v>33.6</v>
      </c>
      <c r="DC403">
        <f t="shared" si="101"/>
        <v>0</v>
      </c>
    </row>
    <row r="404" spans="1:107">
      <c r="A404">
        <f ca="1">ROW(Source!A115)</f>
        <v>115</v>
      </c>
      <c r="B404">
        <v>991676013</v>
      </c>
      <c r="C404">
        <v>991694665</v>
      </c>
      <c r="D404">
        <v>338036064</v>
      </c>
      <c r="E404">
        <v>1</v>
      </c>
      <c r="F404">
        <v>1</v>
      </c>
      <c r="G404">
        <v>1</v>
      </c>
      <c r="H404">
        <v>3</v>
      </c>
      <c r="I404" t="s">
        <v>645</v>
      </c>
      <c r="J404" t="s">
        <v>646</v>
      </c>
      <c r="K404" t="s">
        <v>647</v>
      </c>
      <c r="L404">
        <v>1356</v>
      </c>
      <c r="N404">
        <v>1010</v>
      </c>
      <c r="O404" t="s">
        <v>589</v>
      </c>
      <c r="P404" t="s">
        <v>589</v>
      </c>
      <c r="Q404">
        <v>1000</v>
      </c>
      <c r="W404">
        <v>0</v>
      </c>
      <c r="X404">
        <v>469352752</v>
      </c>
      <c r="Y404">
        <v>2E-3</v>
      </c>
      <c r="AA404">
        <v>9763.5300000000007</v>
      </c>
      <c r="AB404">
        <v>0</v>
      </c>
      <c r="AC404">
        <v>0</v>
      </c>
      <c r="AD404">
        <v>0</v>
      </c>
      <c r="AE404">
        <v>3450.01</v>
      </c>
      <c r="AF404">
        <v>0</v>
      </c>
      <c r="AG404">
        <v>0</v>
      </c>
      <c r="AH404">
        <v>0</v>
      </c>
      <c r="AI404">
        <v>2.83</v>
      </c>
      <c r="AJ404">
        <v>1</v>
      </c>
      <c r="AK404">
        <v>1</v>
      </c>
      <c r="AL404">
        <v>1</v>
      </c>
      <c r="AN404">
        <v>0</v>
      </c>
      <c r="AO404">
        <v>1</v>
      </c>
      <c r="AP404">
        <v>0</v>
      </c>
      <c r="AQ404">
        <v>0</v>
      </c>
      <c r="AR404">
        <v>0</v>
      </c>
      <c r="AT404">
        <v>2E-3</v>
      </c>
      <c r="AV404">
        <v>0</v>
      </c>
      <c r="AW404">
        <v>2</v>
      </c>
      <c r="AX404">
        <v>991694721</v>
      </c>
      <c r="AY404">
        <v>1</v>
      </c>
      <c r="AZ404">
        <v>0</v>
      </c>
      <c r="BA404">
        <v>406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CX404">
        <f ca="1">Y404*Source!I115</f>
        <v>8.0000000000000002E-3</v>
      </c>
      <c r="CY404">
        <f t="shared" si="97"/>
        <v>9763.5300000000007</v>
      </c>
      <c r="CZ404">
        <f t="shared" si="98"/>
        <v>3450.01</v>
      </c>
      <c r="DA404">
        <f t="shared" si="99"/>
        <v>2.83</v>
      </c>
      <c r="DB404">
        <f t="shared" si="100"/>
        <v>6.9</v>
      </c>
      <c r="DC404">
        <f t="shared" si="101"/>
        <v>0</v>
      </c>
    </row>
    <row r="405" spans="1:107">
      <c r="A405">
        <f ca="1">ROW(Source!A115)</f>
        <v>115</v>
      </c>
      <c r="B405">
        <v>991676013</v>
      </c>
      <c r="C405">
        <v>991694665</v>
      </c>
      <c r="D405">
        <v>0</v>
      </c>
      <c r="E405">
        <v>0</v>
      </c>
      <c r="F405">
        <v>1</v>
      </c>
      <c r="G405">
        <v>1</v>
      </c>
      <c r="H405">
        <v>3</v>
      </c>
      <c r="I405" t="s">
        <v>109</v>
      </c>
      <c r="K405" t="s">
        <v>280</v>
      </c>
      <c r="L405">
        <v>1354</v>
      </c>
      <c r="N405">
        <v>1010</v>
      </c>
      <c r="O405" t="s">
        <v>144</v>
      </c>
      <c r="P405" t="s">
        <v>145</v>
      </c>
      <c r="Q405">
        <v>1</v>
      </c>
      <c r="W405">
        <v>0</v>
      </c>
      <c r="X405">
        <v>1258745788</v>
      </c>
      <c r="Y405">
        <v>0.25</v>
      </c>
      <c r="AA405">
        <v>282.5</v>
      </c>
      <c r="AB405">
        <v>0</v>
      </c>
      <c r="AC405">
        <v>0</v>
      </c>
      <c r="AD405">
        <v>0</v>
      </c>
      <c r="AE405">
        <v>282.5</v>
      </c>
      <c r="AF405">
        <v>0</v>
      </c>
      <c r="AG405">
        <v>0</v>
      </c>
      <c r="AH405">
        <v>0</v>
      </c>
      <c r="AI405">
        <v>1</v>
      </c>
      <c r="AJ405">
        <v>1</v>
      </c>
      <c r="AK405">
        <v>1</v>
      </c>
      <c r="AL405">
        <v>1</v>
      </c>
      <c r="AN405">
        <v>0</v>
      </c>
      <c r="AO405">
        <v>0</v>
      </c>
      <c r="AP405">
        <v>0</v>
      </c>
      <c r="AQ405">
        <v>0</v>
      </c>
      <c r="AR405">
        <v>0</v>
      </c>
      <c r="AT405">
        <v>0.25</v>
      </c>
      <c r="AV405">
        <v>0</v>
      </c>
      <c r="AW405">
        <v>1</v>
      </c>
      <c r="AX405">
        <v>-1</v>
      </c>
      <c r="AY405">
        <v>0</v>
      </c>
      <c r="AZ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CX405">
        <f ca="1">Y405*Source!I115</f>
        <v>1</v>
      </c>
      <c r="CY405">
        <f t="shared" si="97"/>
        <v>282.5</v>
      </c>
      <c r="CZ405">
        <f t="shared" si="98"/>
        <v>282.5</v>
      </c>
      <c r="DA405">
        <f t="shared" si="99"/>
        <v>1</v>
      </c>
      <c r="DB405">
        <f t="shared" si="100"/>
        <v>70.63</v>
      </c>
      <c r="DC405">
        <f t="shared" si="101"/>
        <v>0</v>
      </c>
    </row>
    <row r="406" spans="1:107">
      <c r="A406">
        <f ca="1">ROW(Source!A115)</f>
        <v>115</v>
      </c>
      <c r="B406">
        <v>991676013</v>
      </c>
      <c r="C406">
        <v>991694665</v>
      </c>
      <c r="D406">
        <v>0</v>
      </c>
      <c r="E406">
        <v>0</v>
      </c>
      <c r="F406">
        <v>1</v>
      </c>
      <c r="G406">
        <v>1</v>
      </c>
      <c r="H406">
        <v>3</v>
      </c>
      <c r="I406" t="s">
        <v>109</v>
      </c>
      <c r="K406" t="s">
        <v>283</v>
      </c>
      <c r="L406">
        <v>1354</v>
      </c>
      <c r="N406">
        <v>1010</v>
      </c>
      <c r="O406" t="s">
        <v>144</v>
      </c>
      <c r="P406" t="s">
        <v>145</v>
      </c>
      <c r="Q406">
        <v>1</v>
      </c>
      <c r="W406">
        <v>0</v>
      </c>
      <c r="X406">
        <v>-1493879062</v>
      </c>
      <c r="Y406">
        <v>0.25</v>
      </c>
      <c r="AA406">
        <v>383.33</v>
      </c>
      <c r="AB406">
        <v>0</v>
      </c>
      <c r="AC406">
        <v>0</v>
      </c>
      <c r="AD406">
        <v>0</v>
      </c>
      <c r="AE406">
        <v>383.33</v>
      </c>
      <c r="AF406">
        <v>0</v>
      </c>
      <c r="AG406">
        <v>0</v>
      </c>
      <c r="AH406">
        <v>0</v>
      </c>
      <c r="AI406">
        <v>1</v>
      </c>
      <c r="AJ406">
        <v>1</v>
      </c>
      <c r="AK406">
        <v>1</v>
      </c>
      <c r="AL406">
        <v>1</v>
      </c>
      <c r="AN406">
        <v>0</v>
      </c>
      <c r="AO406">
        <v>0</v>
      </c>
      <c r="AP406">
        <v>0</v>
      </c>
      <c r="AQ406">
        <v>0</v>
      </c>
      <c r="AR406">
        <v>0</v>
      </c>
      <c r="AT406">
        <v>0.25</v>
      </c>
      <c r="AV406">
        <v>0</v>
      </c>
      <c r="AW406">
        <v>1</v>
      </c>
      <c r="AX406">
        <v>-1</v>
      </c>
      <c r="AY406">
        <v>0</v>
      </c>
      <c r="AZ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CX406">
        <f ca="1">Y406*Source!I115</f>
        <v>1</v>
      </c>
      <c r="CY406">
        <f t="shared" si="97"/>
        <v>383.33</v>
      </c>
      <c r="CZ406">
        <f t="shared" si="98"/>
        <v>383.33</v>
      </c>
      <c r="DA406">
        <f t="shared" si="99"/>
        <v>1</v>
      </c>
      <c r="DB406">
        <f t="shared" si="100"/>
        <v>95.83</v>
      </c>
      <c r="DC406">
        <f t="shared" si="101"/>
        <v>0</v>
      </c>
    </row>
    <row r="407" spans="1:107">
      <c r="A407">
        <f ca="1">ROW(Source!A115)</f>
        <v>115</v>
      </c>
      <c r="B407">
        <v>991676013</v>
      </c>
      <c r="C407">
        <v>991694665</v>
      </c>
      <c r="D407">
        <v>0</v>
      </c>
      <c r="E407">
        <v>0</v>
      </c>
      <c r="F407">
        <v>1</v>
      </c>
      <c r="G407">
        <v>1</v>
      </c>
      <c r="H407">
        <v>3</v>
      </c>
      <c r="I407" t="s">
        <v>109</v>
      </c>
      <c r="K407" t="s">
        <v>286</v>
      </c>
      <c r="L407">
        <v>1354</v>
      </c>
      <c r="N407">
        <v>1010</v>
      </c>
      <c r="O407" t="s">
        <v>144</v>
      </c>
      <c r="P407" t="s">
        <v>145</v>
      </c>
      <c r="Q407">
        <v>1</v>
      </c>
      <c r="W407">
        <v>0</v>
      </c>
      <c r="X407">
        <v>-1075008965</v>
      </c>
      <c r="Y407">
        <v>0.25</v>
      </c>
      <c r="AA407">
        <v>622.5</v>
      </c>
      <c r="AB407">
        <v>0</v>
      </c>
      <c r="AC407">
        <v>0</v>
      </c>
      <c r="AD407">
        <v>0</v>
      </c>
      <c r="AE407">
        <v>622.5</v>
      </c>
      <c r="AF407">
        <v>0</v>
      </c>
      <c r="AG407">
        <v>0</v>
      </c>
      <c r="AH407">
        <v>0</v>
      </c>
      <c r="AI407">
        <v>1</v>
      </c>
      <c r="AJ407">
        <v>1</v>
      </c>
      <c r="AK407">
        <v>1</v>
      </c>
      <c r="AL407">
        <v>1</v>
      </c>
      <c r="AN407">
        <v>0</v>
      </c>
      <c r="AO407">
        <v>0</v>
      </c>
      <c r="AP407">
        <v>0</v>
      </c>
      <c r="AQ407">
        <v>0</v>
      </c>
      <c r="AR407">
        <v>0</v>
      </c>
      <c r="AT407">
        <v>0.25</v>
      </c>
      <c r="AV407">
        <v>0</v>
      </c>
      <c r="AW407">
        <v>1</v>
      </c>
      <c r="AX407">
        <v>-1</v>
      </c>
      <c r="AY407">
        <v>0</v>
      </c>
      <c r="AZ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CX407">
        <f ca="1">Y407*Source!I115</f>
        <v>1</v>
      </c>
      <c r="CY407">
        <f t="shared" si="97"/>
        <v>622.5</v>
      </c>
      <c r="CZ407">
        <f t="shared" si="98"/>
        <v>622.5</v>
      </c>
      <c r="DA407">
        <f t="shared" si="99"/>
        <v>1</v>
      </c>
      <c r="DB407">
        <f t="shared" si="100"/>
        <v>155.63</v>
      </c>
      <c r="DC407">
        <f t="shared" si="101"/>
        <v>0</v>
      </c>
    </row>
    <row r="408" spans="1:107">
      <c r="A408">
        <f ca="1">ROW(Source!A115)</f>
        <v>115</v>
      </c>
      <c r="B408">
        <v>991676013</v>
      </c>
      <c r="C408">
        <v>991694665</v>
      </c>
      <c r="D408">
        <v>0</v>
      </c>
      <c r="E408">
        <v>0</v>
      </c>
      <c r="F408">
        <v>1</v>
      </c>
      <c r="G408">
        <v>1</v>
      </c>
      <c r="H408">
        <v>3</v>
      </c>
      <c r="I408" t="s">
        <v>109</v>
      </c>
      <c r="K408" t="s">
        <v>289</v>
      </c>
      <c r="L408">
        <v>1354</v>
      </c>
      <c r="N408">
        <v>1010</v>
      </c>
      <c r="O408" t="s">
        <v>144</v>
      </c>
      <c r="P408" t="s">
        <v>145</v>
      </c>
      <c r="Q408">
        <v>1</v>
      </c>
      <c r="W408">
        <v>0</v>
      </c>
      <c r="X408">
        <v>-639405104</v>
      </c>
      <c r="Y408">
        <v>0.25</v>
      </c>
      <c r="AA408">
        <v>526.66999999999996</v>
      </c>
      <c r="AB408">
        <v>0</v>
      </c>
      <c r="AC408">
        <v>0</v>
      </c>
      <c r="AD408">
        <v>0</v>
      </c>
      <c r="AE408">
        <v>526.66999999999996</v>
      </c>
      <c r="AF408">
        <v>0</v>
      </c>
      <c r="AG408">
        <v>0</v>
      </c>
      <c r="AH408">
        <v>0</v>
      </c>
      <c r="AI408">
        <v>1</v>
      </c>
      <c r="AJ408">
        <v>1</v>
      </c>
      <c r="AK408">
        <v>1</v>
      </c>
      <c r="AL408">
        <v>1</v>
      </c>
      <c r="AN408">
        <v>0</v>
      </c>
      <c r="AO408">
        <v>0</v>
      </c>
      <c r="AP408">
        <v>0</v>
      </c>
      <c r="AQ408">
        <v>0</v>
      </c>
      <c r="AR408">
        <v>0</v>
      </c>
      <c r="AT408">
        <v>0.25</v>
      </c>
      <c r="AV408">
        <v>0</v>
      </c>
      <c r="AW408">
        <v>1</v>
      </c>
      <c r="AX408">
        <v>-1</v>
      </c>
      <c r="AY408">
        <v>0</v>
      </c>
      <c r="AZ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CX408">
        <f ca="1">Y408*Source!I115</f>
        <v>1</v>
      </c>
      <c r="CY408">
        <f t="shared" si="97"/>
        <v>526.66999999999996</v>
      </c>
      <c r="CZ408">
        <f t="shared" si="98"/>
        <v>526.66999999999996</v>
      </c>
      <c r="DA408">
        <f t="shared" si="99"/>
        <v>1</v>
      </c>
      <c r="DB408">
        <f t="shared" si="100"/>
        <v>131.66999999999999</v>
      </c>
      <c r="DC408">
        <f t="shared" si="101"/>
        <v>0</v>
      </c>
    </row>
    <row r="409" spans="1:107">
      <c r="A409">
        <f ca="1">ROW(Source!A124)</f>
        <v>124</v>
      </c>
      <c r="B409">
        <v>991675999</v>
      </c>
      <c r="C409">
        <v>991710176</v>
      </c>
      <c r="D409">
        <v>37775796</v>
      </c>
      <c r="E409">
        <v>1</v>
      </c>
      <c r="F409">
        <v>1</v>
      </c>
      <c r="G409">
        <v>1</v>
      </c>
      <c r="H409">
        <v>1</v>
      </c>
      <c r="I409" t="s">
        <v>628</v>
      </c>
      <c r="K409" t="s">
        <v>629</v>
      </c>
      <c r="L409">
        <v>1369</v>
      </c>
      <c r="N409">
        <v>1013</v>
      </c>
      <c r="O409" t="s">
        <v>499</v>
      </c>
      <c r="P409" t="s">
        <v>499</v>
      </c>
      <c r="Q409">
        <v>1</v>
      </c>
      <c r="W409">
        <v>0</v>
      </c>
      <c r="X409">
        <v>-1803619151</v>
      </c>
      <c r="Y409">
        <v>5.6680000000000001</v>
      </c>
      <c r="AA409">
        <v>0</v>
      </c>
      <c r="AB409">
        <v>0</v>
      </c>
      <c r="AC409">
        <v>0</v>
      </c>
      <c r="AD409">
        <v>9.2899999999999991</v>
      </c>
      <c r="AE409">
        <v>0</v>
      </c>
      <c r="AF409">
        <v>0</v>
      </c>
      <c r="AG409">
        <v>0</v>
      </c>
      <c r="AH409">
        <v>9.2899999999999991</v>
      </c>
      <c r="AI409">
        <v>1</v>
      </c>
      <c r="AJ409">
        <v>1</v>
      </c>
      <c r="AK409">
        <v>1</v>
      </c>
      <c r="AL409">
        <v>1</v>
      </c>
      <c r="AN409">
        <v>0</v>
      </c>
      <c r="AO409">
        <v>1</v>
      </c>
      <c r="AP409">
        <v>1</v>
      </c>
      <c r="AQ409">
        <v>0</v>
      </c>
      <c r="AR409">
        <v>0</v>
      </c>
      <c r="AT409">
        <v>14.17</v>
      </c>
      <c r="AU409" t="s">
        <v>213</v>
      </c>
      <c r="AV409">
        <v>1</v>
      </c>
      <c r="AW409">
        <v>2</v>
      </c>
      <c r="AX409">
        <v>991710190</v>
      </c>
      <c r="AY409">
        <v>1</v>
      </c>
      <c r="AZ409">
        <v>0</v>
      </c>
      <c r="BA409">
        <v>407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CX409">
        <f ca="1">Y409*Source!I124</f>
        <v>11.336</v>
      </c>
      <c r="CY409">
        <f>AD409</f>
        <v>9.2899999999999991</v>
      </c>
      <c r="CZ409">
        <f>AH409</f>
        <v>9.2899999999999991</v>
      </c>
      <c r="DA409">
        <f>AL409</f>
        <v>1</v>
      </c>
      <c r="DB409">
        <f>ROUND((ROUND(AT409*CZ409,2)*0.4),6)</f>
        <v>52.655999999999999</v>
      </c>
      <c r="DC409">
        <f>ROUND((ROUND(AT409*AG409,2)*0.4),6)</f>
        <v>0</v>
      </c>
    </row>
    <row r="410" spans="1:107">
      <c r="A410">
        <f ca="1">ROW(Source!A124)</f>
        <v>124</v>
      </c>
      <c r="B410">
        <v>991675999</v>
      </c>
      <c r="C410">
        <v>991710176</v>
      </c>
      <c r="D410">
        <v>121548</v>
      </c>
      <c r="E410">
        <v>1</v>
      </c>
      <c r="F410">
        <v>1</v>
      </c>
      <c r="G410">
        <v>1</v>
      </c>
      <c r="H410">
        <v>1</v>
      </c>
      <c r="I410" t="s">
        <v>92</v>
      </c>
      <c r="K410" t="s">
        <v>500</v>
      </c>
      <c r="L410">
        <v>608254</v>
      </c>
      <c r="N410">
        <v>1013</v>
      </c>
      <c r="O410" t="s">
        <v>501</v>
      </c>
      <c r="P410" t="s">
        <v>501</v>
      </c>
      <c r="Q410">
        <v>1</v>
      </c>
      <c r="W410">
        <v>0</v>
      </c>
      <c r="X410">
        <v>-185737400</v>
      </c>
      <c r="Y410">
        <v>0.02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1</v>
      </c>
      <c r="AJ410">
        <v>1</v>
      </c>
      <c r="AK410">
        <v>1</v>
      </c>
      <c r="AL410">
        <v>1</v>
      </c>
      <c r="AN410">
        <v>0</v>
      </c>
      <c r="AO410">
        <v>1</v>
      </c>
      <c r="AP410">
        <v>1</v>
      </c>
      <c r="AQ410">
        <v>0</v>
      </c>
      <c r="AR410">
        <v>0</v>
      </c>
      <c r="AT410">
        <v>0.05</v>
      </c>
      <c r="AU410" t="s">
        <v>213</v>
      </c>
      <c r="AV410">
        <v>2</v>
      </c>
      <c r="AW410">
        <v>2</v>
      </c>
      <c r="AX410">
        <v>991710191</v>
      </c>
      <c r="AY410">
        <v>1</v>
      </c>
      <c r="AZ410">
        <v>0</v>
      </c>
      <c r="BA410">
        <v>408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CX410">
        <f ca="1">Y410*Source!I124</f>
        <v>0.04</v>
      </c>
      <c r="CY410">
        <f>AD410</f>
        <v>0</v>
      </c>
      <c r="CZ410">
        <f>AH410</f>
        <v>0</v>
      </c>
      <c r="DA410">
        <f>AL410</f>
        <v>1</v>
      </c>
      <c r="DB410">
        <f>ROUND((ROUND(AT410*CZ410,2)*0.4),6)</f>
        <v>0</v>
      </c>
      <c r="DC410">
        <f>ROUND((ROUND(AT410*AG410,2)*0.4),6)</f>
        <v>0</v>
      </c>
    </row>
    <row r="411" spans="1:107">
      <c r="A411">
        <f ca="1">ROW(Source!A124)</f>
        <v>124</v>
      </c>
      <c r="B411">
        <v>991675999</v>
      </c>
      <c r="C411">
        <v>991710176</v>
      </c>
      <c r="D411">
        <v>338036808</v>
      </c>
      <c r="E411">
        <v>1</v>
      </c>
      <c r="F411">
        <v>1</v>
      </c>
      <c r="G411">
        <v>1</v>
      </c>
      <c r="H411">
        <v>2</v>
      </c>
      <c r="I411" t="s">
        <v>521</v>
      </c>
      <c r="J411" t="s">
        <v>522</v>
      </c>
      <c r="K411" t="s">
        <v>523</v>
      </c>
      <c r="L411">
        <v>1368</v>
      </c>
      <c r="N411">
        <v>91022270</v>
      </c>
      <c r="O411" t="s">
        <v>505</v>
      </c>
      <c r="P411" t="s">
        <v>505</v>
      </c>
      <c r="Q411">
        <v>1</v>
      </c>
      <c r="W411">
        <v>0</v>
      </c>
      <c r="X411">
        <v>1106923569</v>
      </c>
      <c r="Y411">
        <v>0.02</v>
      </c>
      <c r="AA411">
        <v>0</v>
      </c>
      <c r="AB411">
        <v>112</v>
      </c>
      <c r="AC411">
        <v>13.5</v>
      </c>
      <c r="AD411">
        <v>0</v>
      </c>
      <c r="AE411">
        <v>0</v>
      </c>
      <c r="AF411">
        <v>112</v>
      </c>
      <c r="AG411">
        <v>13.5</v>
      </c>
      <c r="AH411">
        <v>0</v>
      </c>
      <c r="AI411">
        <v>1</v>
      </c>
      <c r="AJ411">
        <v>1</v>
      </c>
      <c r="AK411">
        <v>1</v>
      </c>
      <c r="AL411">
        <v>1</v>
      </c>
      <c r="AN411">
        <v>0</v>
      </c>
      <c r="AO411">
        <v>1</v>
      </c>
      <c r="AP411">
        <v>1</v>
      </c>
      <c r="AQ411">
        <v>0</v>
      </c>
      <c r="AR411">
        <v>0</v>
      </c>
      <c r="AT411">
        <v>0.05</v>
      </c>
      <c r="AU411" t="s">
        <v>213</v>
      </c>
      <c r="AV411">
        <v>0</v>
      </c>
      <c r="AW411">
        <v>2</v>
      </c>
      <c r="AX411">
        <v>991710192</v>
      </c>
      <c r="AY411">
        <v>1</v>
      </c>
      <c r="AZ411">
        <v>0</v>
      </c>
      <c r="BA411">
        <v>409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CX411">
        <f ca="1">Y411*Source!I124</f>
        <v>0.04</v>
      </c>
      <c r="CY411">
        <f>AB411</f>
        <v>112</v>
      </c>
      <c r="CZ411">
        <f>AF411</f>
        <v>112</v>
      </c>
      <c r="DA411">
        <f>AJ411</f>
        <v>1</v>
      </c>
      <c r="DB411">
        <f>ROUND((ROUND(AT411*CZ411,2)*0.4),6)</f>
        <v>2.2400000000000002</v>
      </c>
      <c r="DC411">
        <f>ROUND((ROUND(AT411*AG411,2)*0.4),6)</f>
        <v>0.27200000000000002</v>
      </c>
    </row>
    <row r="412" spans="1:107">
      <c r="A412">
        <f ca="1">ROW(Source!A124)</f>
        <v>124</v>
      </c>
      <c r="B412">
        <v>991675999</v>
      </c>
      <c r="C412">
        <v>991710176</v>
      </c>
      <c r="D412">
        <v>338037086</v>
      </c>
      <c r="E412">
        <v>1</v>
      </c>
      <c r="F412">
        <v>1</v>
      </c>
      <c r="G412">
        <v>1</v>
      </c>
      <c r="H412">
        <v>2</v>
      </c>
      <c r="I412" t="s">
        <v>619</v>
      </c>
      <c r="J412" t="s">
        <v>620</v>
      </c>
      <c r="K412" t="s">
        <v>621</v>
      </c>
      <c r="L412">
        <v>1368</v>
      </c>
      <c r="N412">
        <v>91022270</v>
      </c>
      <c r="O412" t="s">
        <v>505</v>
      </c>
      <c r="P412" t="s">
        <v>505</v>
      </c>
      <c r="Q412">
        <v>1</v>
      </c>
      <c r="W412">
        <v>0</v>
      </c>
      <c r="X412">
        <v>1474986261</v>
      </c>
      <c r="Y412">
        <v>0.20799999999999999</v>
      </c>
      <c r="AA412">
        <v>0</v>
      </c>
      <c r="AB412">
        <v>8.1</v>
      </c>
      <c r="AC412">
        <v>0</v>
      </c>
      <c r="AD412">
        <v>0</v>
      </c>
      <c r="AE412">
        <v>0</v>
      </c>
      <c r="AF412">
        <v>8.1</v>
      </c>
      <c r="AG412">
        <v>0</v>
      </c>
      <c r="AH412">
        <v>0</v>
      </c>
      <c r="AI412">
        <v>1</v>
      </c>
      <c r="AJ412">
        <v>1</v>
      </c>
      <c r="AK412">
        <v>1</v>
      </c>
      <c r="AL412">
        <v>1</v>
      </c>
      <c r="AN412">
        <v>0</v>
      </c>
      <c r="AO412">
        <v>1</v>
      </c>
      <c r="AP412">
        <v>1</v>
      </c>
      <c r="AQ412">
        <v>0</v>
      </c>
      <c r="AR412">
        <v>0</v>
      </c>
      <c r="AT412">
        <v>0.52</v>
      </c>
      <c r="AU412" t="s">
        <v>213</v>
      </c>
      <c r="AV412">
        <v>0</v>
      </c>
      <c r="AW412">
        <v>2</v>
      </c>
      <c r="AX412">
        <v>991710193</v>
      </c>
      <c r="AY412">
        <v>1</v>
      </c>
      <c r="AZ412">
        <v>0</v>
      </c>
      <c r="BA412">
        <v>410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CX412">
        <f ca="1">Y412*Source!I124</f>
        <v>0.41599999999999998</v>
      </c>
      <c r="CY412">
        <f>AB412</f>
        <v>8.1</v>
      </c>
      <c r="CZ412">
        <f>AF412</f>
        <v>8.1</v>
      </c>
      <c r="DA412">
        <f>AJ412</f>
        <v>1</v>
      </c>
      <c r="DB412">
        <f>ROUND((ROUND(AT412*CZ412,2)*0.4),6)</f>
        <v>1.6839999999999999</v>
      </c>
      <c r="DC412">
        <f>ROUND((ROUND(AT412*AG412,2)*0.4),6)</f>
        <v>0</v>
      </c>
    </row>
    <row r="413" spans="1:107">
      <c r="A413">
        <f ca="1">ROW(Source!A124)</f>
        <v>124</v>
      </c>
      <c r="B413">
        <v>991675999</v>
      </c>
      <c r="C413">
        <v>991710176</v>
      </c>
      <c r="D413">
        <v>338039342</v>
      </c>
      <c r="E413">
        <v>1</v>
      </c>
      <c r="F413">
        <v>1</v>
      </c>
      <c r="G413">
        <v>1</v>
      </c>
      <c r="H413">
        <v>2</v>
      </c>
      <c r="I413" t="s">
        <v>524</v>
      </c>
      <c r="J413" t="s">
        <v>525</v>
      </c>
      <c r="K413" t="s">
        <v>526</v>
      </c>
      <c r="L413">
        <v>1368</v>
      </c>
      <c r="N413">
        <v>91022270</v>
      </c>
      <c r="O413" t="s">
        <v>505</v>
      </c>
      <c r="P413" t="s">
        <v>505</v>
      </c>
      <c r="Q413">
        <v>1</v>
      </c>
      <c r="W413">
        <v>0</v>
      </c>
      <c r="X413">
        <v>1230759911</v>
      </c>
      <c r="Y413">
        <v>1.2E-2</v>
      </c>
      <c r="AA413">
        <v>0</v>
      </c>
      <c r="AB413">
        <v>87.17</v>
      </c>
      <c r="AC413">
        <v>11.6</v>
      </c>
      <c r="AD413">
        <v>0</v>
      </c>
      <c r="AE413">
        <v>0</v>
      </c>
      <c r="AF413">
        <v>87.17</v>
      </c>
      <c r="AG413">
        <v>11.6</v>
      </c>
      <c r="AH413">
        <v>0</v>
      </c>
      <c r="AI413">
        <v>1</v>
      </c>
      <c r="AJ413">
        <v>1</v>
      </c>
      <c r="AK413">
        <v>1</v>
      </c>
      <c r="AL413">
        <v>1</v>
      </c>
      <c r="AN413">
        <v>0</v>
      </c>
      <c r="AO413">
        <v>1</v>
      </c>
      <c r="AP413">
        <v>1</v>
      </c>
      <c r="AQ413">
        <v>0</v>
      </c>
      <c r="AR413">
        <v>0</v>
      </c>
      <c r="AT413">
        <v>0.03</v>
      </c>
      <c r="AU413" t="s">
        <v>213</v>
      </c>
      <c r="AV413">
        <v>0</v>
      </c>
      <c r="AW413">
        <v>2</v>
      </c>
      <c r="AX413">
        <v>991710194</v>
      </c>
      <c r="AY413">
        <v>1</v>
      </c>
      <c r="AZ413">
        <v>0</v>
      </c>
      <c r="BA413">
        <v>411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CX413">
        <f ca="1">Y413*Source!I124</f>
        <v>2.4E-2</v>
      </c>
      <c r="CY413">
        <f>AB413</f>
        <v>87.17</v>
      </c>
      <c r="CZ413">
        <f>AF413</f>
        <v>87.17</v>
      </c>
      <c r="DA413">
        <f>AJ413</f>
        <v>1</v>
      </c>
      <c r="DB413">
        <f>ROUND((ROUND(AT413*CZ413,2)*0.4),6)</f>
        <v>1.048</v>
      </c>
      <c r="DC413">
        <f>ROUND((ROUND(AT413*AG413,2)*0.4),6)</f>
        <v>0.14000000000000001</v>
      </c>
    </row>
    <row r="414" spans="1:107">
      <c r="A414">
        <f ca="1">ROW(Source!A124)</f>
        <v>124</v>
      </c>
      <c r="B414">
        <v>991675999</v>
      </c>
      <c r="C414">
        <v>991710176</v>
      </c>
      <c r="D414">
        <v>337978401</v>
      </c>
      <c r="E414">
        <v>1</v>
      </c>
      <c r="F414">
        <v>1</v>
      </c>
      <c r="G414">
        <v>1</v>
      </c>
      <c r="H414">
        <v>3</v>
      </c>
      <c r="I414" t="s">
        <v>622</v>
      </c>
      <c r="J414" t="s">
        <v>623</v>
      </c>
      <c r="K414" t="s">
        <v>624</v>
      </c>
      <c r="L414">
        <v>1348</v>
      </c>
      <c r="N414">
        <v>39568864</v>
      </c>
      <c r="O414" t="s">
        <v>530</v>
      </c>
      <c r="P414" t="s">
        <v>530</v>
      </c>
      <c r="Q414">
        <v>1000</v>
      </c>
      <c r="W414">
        <v>0</v>
      </c>
      <c r="X414">
        <v>-2063358494</v>
      </c>
      <c r="Y414">
        <v>0</v>
      </c>
      <c r="AA414">
        <v>10362</v>
      </c>
      <c r="AB414">
        <v>0</v>
      </c>
      <c r="AC414">
        <v>0</v>
      </c>
      <c r="AD414">
        <v>0</v>
      </c>
      <c r="AE414">
        <v>10362</v>
      </c>
      <c r="AF414">
        <v>0</v>
      </c>
      <c r="AG414">
        <v>0</v>
      </c>
      <c r="AH414">
        <v>0</v>
      </c>
      <c r="AI414">
        <v>1</v>
      </c>
      <c r="AJ414">
        <v>1</v>
      </c>
      <c r="AK414">
        <v>1</v>
      </c>
      <c r="AL414">
        <v>1</v>
      </c>
      <c r="AN414">
        <v>0</v>
      </c>
      <c r="AO414">
        <v>1</v>
      </c>
      <c r="AP414">
        <v>1</v>
      </c>
      <c r="AQ414">
        <v>0</v>
      </c>
      <c r="AR414">
        <v>0</v>
      </c>
      <c r="AT414">
        <v>3.8999999999999999E-4</v>
      </c>
      <c r="AU414" t="s">
        <v>212</v>
      </c>
      <c r="AV414">
        <v>0</v>
      </c>
      <c r="AW414">
        <v>2</v>
      </c>
      <c r="AX414">
        <v>991710195</v>
      </c>
      <c r="AY414">
        <v>1</v>
      </c>
      <c r="AZ414">
        <v>0</v>
      </c>
      <c r="BA414">
        <v>412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CX414">
        <f ca="1">Y414*Source!I124</f>
        <v>0</v>
      </c>
      <c r="CY414">
        <f t="shared" ref="CY414:CY421" si="102">AA414</f>
        <v>10362</v>
      </c>
      <c r="CZ414">
        <f t="shared" ref="CZ414:CZ421" si="103">AE414</f>
        <v>10362</v>
      </c>
      <c r="DA414">
        <f t="shared" ref="DA414:DA421" si="104">AI414</f>
        <v>1</v>
      </c>
      <c r="DB414">
        <f t="shared" ref="DB414:DB421" si="105">ROUND((ROUND(AT414*CZ414,2)*0),6)</f>
        <v>0</v>
      </c>
      <c r="DC414">
        <f t="shared" ref="DC414:DC421" si="106">ROUND((ROUND(AT414*AG414,2)*0),6)</f>
        <v>0</v>
      </c>
    </row>
    <row r="415" spans="1:107">
      <c r="A415">
        <f ca="1">ROW(Source!A124)</f>
        <v>124</v>
      </c>
      <c r="B415">
        <v>991675999</v>
      </c>
      <c r="C415">
        <v>991710176</v>
      </c>
      <c r="D415">
        <v>337974554</v>
      </c>
      <c r="E415">
        <v>1</v>
      </c>
      <c r="F415">
        <v>1</v>
      </c>
      <c r="G415">
        <v>1</v>
      </c>
      <c r="H415">
        <v>3</v>
      </c>
      <c r="I415" t="s">
        <v>630</v>
      </c>
      <c r="J415" t="s">
        <v>631</v>
      </c>
      <c r="K415" t="s">
        <v>632</v>
      </c>
      <c r="L415">
        <v>1346</v>
      </c>
      <c r="N415">
        <v>39568864</v>
      </c>
      <c r="O415" t="s">
        <v>540</v>
      </c>
      <c r="P415" t="s">
        <v>540</v>
      </c>
      <c r="Q415">
        <v>1</v>
      </c>
      <c r="W415">
        <v>0</v>
      </c>
      <c r="X415">
        <v>-1947909329</v>
      </c>
      <c r="Y415">
        <v>0</v>
      </c>
      <c r="AA415">
        <v>23.09</v>
      </c>
      <c r="AB415">
        <v>0</v>
      </c>
      <c r="AC415">
        <v>0</v>
      </c>
      <c r="AD415">
        <v>0</v>
      </c>
      <c r="AE415">
        <v>23.09</v>
      </c>
      <c r="AF415">
        <v>0</v>
      </c>
      <c r="AG415">
        <v>0</v>
      </c>
      <c r="AH415">
        <v>0</v>
      </c>
      <c r="AI415">
        <v>1</v>
      </c>
      <c r="AJ415">
        <v>1</v>
      </c>
      <c r="AK415">
        <v>1</v>
      </c>
      <c r="AL415">
        <v>1</v>
      </c>
      <c r="AN415">
        <v>0</v>
      </c>
      <c r="AO415">
        <v>1</v>
      </c>
      <c r="AP415">
        <v>1</v>
      </c>
      <c r="AQ415">
        <v>0</v>
      </c>
      <c r="AR415">
        <v>0</v>
      </c>
      <c r="AT415">
        <v>7.0000000000000007E-2</v>
      </c>
      <c r="AU415" t="s">
        <v>212</v>
      </c>
      <c r="AV415">
        <v>0</v>
      </c>
      <c r="AW415">
        <v>2</v>
      </c>
      <c r="AX415">
        <v>991710196</v>
      </c>
      <c r="AY415">
        <v>1</v>
      </c>
      <c r="AZ415">
        <v>0</v>
      </c>
      <c r="BA415">
        <v>413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CX415">
        <f ca="1">Y415*Source!I124</f>
        <v>0</v>
      </c>
      <c r="CY415">
        <f t="shared" si="102"/>
        <v>23.09</v>
      </c>
      <c r="CZ415">
        <f t="shared" si="103"/>
        <v>23.09</v>
      </c>
      <c r="DA415">
        <f t="shared" si="104"/>
        <v>1</v>
      </c>
      <c r="DB415">
        <f t="shared" si="105"/>
        <v>0</v>
      </c>
      <c r="DC415">
        <f t="shared" si="106"/>
        <v>0</v>
      </c>
    </row>
    <row r="416" spans="1:107">
      <c r="A416">
        <f ca="1">ROW(Source!A124)</f>
        <v>124</v>
      </c>
      <c r="B416">
        <v>991675999</v>
      </c>
      <c r="C416">
        <v>991710176</v>
      </c>
      <c r="D416">
        <v>337978654</v>
      </c>
      <c r="E416">
        <v>1</v>
      </c>
      <c r="F416">
        <v>1</v>
      </c>
      <c r="G416">
        <v>1</v>
      </c>
      <c r="H416">
        <v>3</v>
      </c>
      <c r="I416" t="s">
        <v>625</v>
      </c>
      <c r="J416" t="s">
        <v>626</v>
      </c>
      <c r="K416" t="s">
        <v>627</v>
      </c>
      <c r="L416">
        <v>1348</v>
      </c>
      <c r="N416">
        <v>39568864</v>
      </c>
      <c r="O416" t="s">
        <v>530</v>
      </c>
      <c r="P416" t="s">
        <v>530</v>
      </c>
      <c r="Q416">
        <v>1000</v>
      </c>
      <c r="W416">
        <v>0</v>
      </c>
      <c r="X416">
        <v>-215593005</v>
      </c>
      <c r="Y416">
        <v>0</v>
      </c>
      <c r="AA416">
        <v>15323</v>
      </c>
      <c r="AB416">
        <v>0</v>
      </c>
      <c r="AC416">
        <v>0</v>
      </c>
      <c r="AD416">
        <v>0</v>
      </c>
      <c r="AE416">
        <v>15323</v>
      </c>
      <c r="AF416">
        <v>0</v>
      </c>
      <c r="AG416">
        <v>0</v>
      </c>
      <c r="AH416">
        <v>0</v>
      </c>
      <c r="AI416">
        <v>1</v>
      </c>
      <c r="AJ416">
        <v>1</v>
      </c>
      <c r="AK416">
        <v>1</v>
      </c>
      <c r="AL416">
        <v>1</v>
      </c>
      <c r="AN416">
        <v>0</v>
      </c>
      <c r="AO416">
        <v>1</v>
      </c>
      <c r="AP416">
        <v>1</v>
      </c>
      <c r="AQ416">
        <v>0</v>
      </c>
      <c r="AR416">
        <v>0</v>
      </c>
      <c r="AT416">
        <v>1.2700000000000001E-3</v>
      </c>
      <c r="AU416" t="s">
        <v>212</v>
      </c>
      <c r="AV416">
        <v>0</v>
      </c>
      <c r="AW416">
        <v>2</v>
      </c>
      <c r="AX416">
        <v>991710197</v>
      </c>
      <c r="AY416">
        <v>1</v>
      </c>
      <c r="AZ416">
        <v>0</v>
      </c>
      <c r="BA416">
        <v>414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CX416">
        <f ca="1">Y416*Source!I124</f>
        <v>0</v>
      </c>
      <c r="CY416">
        <f t="shared" si="102"/>
        <v>15323</v>
      </c>
      <c r="CZ416">
        <f t="shared" si="103"/>
        <v>15323</v>
      </c>
      <c r="DA416">
        <f t="shared" si="104"/>
        <v>1</v>
      </c>
      <c r="DB416">
        <f t="shared" si="105"/>
        <v>0</v>
      </c>
      <c r="DC416">
        <f t="shared" si="106"/>
        <v>0</v>
      </c>
    </row>
    <row r="417" spans="1:107">
      <c r="A417">
        <f ca="1">ROW(Source!A124)</f>
        <v>124</v>
      </c>
      <c r="B417">
        <v>991675999</v>
      </c>
      <c r="C417">
        <v>991710176</v>
      </c>
      <c r="D417">
        <v>337995813</v>
      </c>
      <c r="E417">
        <v>1</v>
      </c>
      <c r="F417">
        <v>1</v>
      </c>
      <c r="G417">
        <v>1</v>
      </c>
      <c r="H417">
        <v>3</v>
      </c>
      <c r="I417" t="s">
        <v>633</v>
      </c>
      <c r="J417" t="s">
        <v>634</v>
      </c>
      <c r="K417" t="s">
        <v>635</v>
      </c>
      <c r="L417">
        <v>1348</v>
      </c>
      <c r="N417">
        <v>39568864</v>
      </c>
      <c r="O417" t="s">
        <v>530</v>
      </c>
      <c r="P417" t="s">
        <v>530</v>
      </c>
      <c r="Q417">
        <v>1000</v>
      </c>
      <c r="W417">
        <v>0</v>
      </c>
      <c r="X417">
        <v>1998706905</v>
      </c>
      <c r="Y417">
        <v>0</v>
      </c>
      <c r="AA417">
        <v>10100</v>
      </c>
      <c r="AB417">
        <v>0</v>
      </c>
      <c r="AC417">
        <v>0</v>
      </c>
      <c r="AD417">
        <v>0</v>
      </c>
      <c r="AE417">
        <v>10100</v>
      </c>
      <c r="AF417">
        <v>0</v>
      </c>
      <c r="AG417">
        <v>0</v>
      </c>
      <c r="AH417">
        <v>0</v>
      </c>
      <c r="AI417">
        <v>1</v>
      </c>
      <c r="AJ417">
        <v>1</v>
      </c>
      <c r="AK417">
        <v>1</v>
      </c>
      <c r="AL417">
        <v>1</v>
      </c>
      <c r="AN417">
        <v>0</v>
      </c>
      <c r="AO417">
        <v>1</v>
      </c>
      <c r="AP417">
        <v>1</v>
      </c>
      <c r="AQ417">
        <v>0</v>
      </c>
      <c r="AR417">
        <v>0</v>
      </c>
      <c r="AT417">
        <v>2.2000000000000001E-3</v>
      </c>
      <c r="AU417" t="s">
        <v>212</v>
      </c>
      <c r="AV417">
        <v>0</v>
      </c>
      <c r="AW417">
        <v>2</v>
      </c>
      <c r="AX417">
        <v>991710198</v>
      </c>
      <c r="AY417">
        <v>1</v>
      </c>
      <c r="AZ417">
        <v>0</v>
      </c>
      <c r="BA417">
        <v>415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CX417">
        <f ca="1">Y417*Source!I124</f>
        <v>0</v>
      </c>
      <c r="CY417">
        <f t="shared" si="102"/>
        <v>10100</v>
      </c>
      <c r="CZ417">
        <f t="shared" si="103"/>
        <v>10100</v>
      </c>
      <c r="DA417">
        <f t="shared" si="104"/>
        <v>1</v>
      </c>
      <c r="DB417">
        <f t="shared" si="105"/>
        <v>0</v>
      </c>
      <c r="DC417">
        <f t="shared" si="106"/>
        <v>0</v>
      </c>
    </row>
    <row r="418" spans="1:107">
      <c r="A418">
        <f ca="1">ROW(Source!A124)</f>
        <v>124</v>
      </c>
      <c r="B418">
        <v>991675999</v>
      </c>
      <c r="C418">
        <v>991710176</v>
      </c>
      <c r="D418">
        <v>338004662</v>
      </c>
      <c r="E418">
        <v>1</v>
      </c>
      <c r="F418">
        <v>1</v>
      </c>
      <c r="G418">
        <v>1</v>
      </c>
      <c r="H418">
        <v>3</v>
      </c>
      <c r="I418" t="s">
        <v>218</v>
      </c>
      <c r="J418" t="s">
        <v>221</v>
      </c>
      <c r="K418" t="s">
        <v>219</v>
      </c>
      <c r="L418">
        <v>1035</v>
      </c>
      <c r="N418">
        <v>1013</v>
      </c>
      <c r="O418" t="s">
        <v>220</v>
      </c>
      <c r="P418" t="s">
        <v>220</v>
      </c>
      <c r="Q418">
        <v>1</v>
      </c>
      <c r="W418">
        <v>0</v>
      </c>
      <c r="X418">
        <v>-1603655374</v>
      </c>
      <c r="Y418">
        <v>0</v>
      </c>
      <c r="AA418">
        <v>2453.8000000000002</v>
      </c>
      <c r="AB418">
        <v>0</v>
      </c>
      <c r="AC418">
        <v>0</v>
      </c>
      <c r="AD418">
        <v>0</v>
      </c>
      <c r="AE418">
        <v>2453.8000000000002</v>
      </c>
      <c r="AF418">
        <v>0</v>
      </c>
      <c r="AG418">
        <v>0</v>
      </c>
      <c r="AH418">
        <v>0</v>
      </c>
      <c r="AI418">
        <v>1</v>
      </c>
      <c r="AJ418">
        <v>1</v>
      </c>
      <c r="AK418">
        <v>1</v>
      </c>
      <c r="AL418">
        <v>1</v>
      </c>
      <c r="AN418">
        <v>0</v>
      </c>
      <c r="AO418">
        <v>1</v>
      </c>
      <c r="AP418">
        <v>1</v>
      </c>
      <c r="AQ418">
        <v>0</v>
      </c>
      <c r="AR418">
        <v>0</v>
      </c>
      <c r="AT418">
        <v>1</v>
      </c>
      <c r="AU418" t="s">
        <v>212</v>
      </c>
      <c r="AV418">
        <v>0</v>
      </c>
      <c r="AW418">
        <v>2</v>
      </c>
      <c r="AX418">
        <v>991710199</v>
      </c>
      <c r="AY418">
        <v>1</v>
      </c>
      <c r="AZ418">
        <v>0</v>
      </c>
      <c r="BA418">
        <v>416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CX418">
        <f ca="1">Y418*Source!I124</f>
        <v>0</v>
      </c>
      <c r="CY418">
        <f t="shared" si="102"/>
        <v>2453.8000000000002</v>
      </c>
      <c r="CZ418">
        <f t="shared" si="103"/>
        <v>2453.8000000000002</v>
      </c>
      <c r="DA418">
        <f t="shared" si="104"/>
        <v>1</v>
      </c>
      <c r="DB418">
        <f t="shared" si="105"/>
        <v>0</v>
      </c>
      <c r="DC418">
        <f t="shared" si="106"/>
        <v>0</v>
      </c>
    </row>
    <row r="419" spans="1:107">
      <c r="A419">
        <f ca="1">ROW(Source!A124)</f>
        <v>124</v>
      </c>
      <c r="B419">
        <v>991675999</v>
      </c>
      <c r="C419">
        <v>991710176</v>
      </c>
      <c r="D419">
        <v>338009584</v>
      </c>
      <c r="E419">
        <v>1</v>
      </c>
      <c r="F419">
        <v>1</v>
      </c>
      <c r="G419">
        <v>1</v>
      </c>
      <c r="H419">
        <v>3</v>
      </c>
      <c r="I419" t="s">
        <v>636</v>
      </c>
      <c r="J419" t="s">
        <v>637</v>
      </c>
      <c r="K419" t="s">
        <v>638</v>
      </c>
      <c r="L419">
        <v>1339</v>
      </c>
      <c r="N419">
        <v>1007</v>
      </c>
      <c r="O419" t="s">
        <v>512</v>
      </c>
      <c r="P419" t="s">
        <v>512</v>
      </c>
      <c r="Q419">
        <v>1</v>
      </c>
      <c r="W419">
        <v>0</v>
      </c>
      <c r="X419">
        <v>-769468533</v>
      </c>
      <c r="Y419">
        <v>0</v>
      </c>
      <c r="AA419">
        <v>485.9</v>
      </c>
      <c r="AB419">
        <v>0</v>
      </c>
      <c r="AC419">
        <v>0</v>
      </c>
      <c r="AD419">
        <v>0</v>
      </c>
      <c r="AE419">
        <v>485.9</v>
      </c>
      <c r="AF419">
        <v>0</v>
      </c>
      <c r="AG419">
        <v>0</v>
      </c>
      <c r="AH419">
        <v>0</v>
      </c>
      <c r="AI419">
        <v>1</v>
      </c>
      <c r="AJ419">
        <v>1</v>
      </c>
      <c r="AK419">
        <v>1</v>
      </c>
      <c r="AL419">
        <v>1</v>
      </c>
      <c r="AN419">
        <v>0</v>
      </c>
      <c r="AO419">
        <v>1</v>
      </c>
      <c r="AP419">
        <v>1</v>
      </c>
      <c r="AQ419">
        <v>0</v>
      </c>
      <c r="AR419">
        <v>0</v>
      </c>
      <c r="AT419">
        <v>1.4E-2</v>
      </c>
      <c r="AU419" t="s">
        <v>212</v>
      </c>
      <c r="AV419">
        <v>0</v>
      </c>
      <c r="AW419">
        <v>2</v>
      </c>
      <c r="AX419">
        <v>991710200</v>
      </c>
      <c r="AY419">
        <v>1</v>
      </c>
      <c r="AZ419">
        <v>0</v>
      </c>
      <c r="BA419">
        <v>417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CX419">
        <f ca="1">Y419*Source!I124</f>
        <v>0</v>
      </c>
      <c r="CY419">
        <f t="shared" si="102"/>
        <v>485.9</v>
      </c>
      <c r="CZ419">
        <f t="shared" si="103"/>
        <v>485.9</v>
      </c>
      <c r="DA419">
        <f t="shared" si="104"/>
        <v>1</v>
      </c>
      <c r="DB419">
        <f t="shared" si="105"/>
        <v>0</v>
      </c>
      <c r="DC419">
        <f t="shared" si="106"/>
        <v>0</v>
      </c>
    </row>
    <row r="420" spans="1:107">
      <c r="A420">
        <f ca="1">ROW(Source!A124)</f>
        <v>124</v>
      </c>
      <c r="B420">
        <v>991675999</v>
      </c>
      <c r="C420">
        <v>991710176</v>
      </c>
      <c r="D420">
        <v>338025034</v>
      </c>
      <c r="E420">
        <v>1</v>
      </c>
      <c r="F420">
        <v>1</v>
      </c>
      <c r="G420">
        <v>1</v>
      </c>
      <c r="H420">
        <v>3</v>
      </c>
      <c r="I420" t="s">
        <v>639</v>
      </c>
      <c r="J420" t="s">
        <v>640</v>
      </c>
      <c r="K420" t="s">
        <v>641</v>
      </c>
      <c r="L420">
        <v>195242642</v>
      </c>
      <c r="N420">
        <v>1010</v>
      </c>
      <c r="O420" t="s">
        <v>145</v>
      </c>
      <c r="P420" t="s">
        <v>145</v>
      </c>
      <c r="Q420">
        <v>1</v>
      </c>
      <c r="W420">
        <v>0</v>
      </c>
      <c r="X420">
        <v>-35722549</v>
      </c>
      <c r="Y420">
        <v>0</v>
      </c>
      <c r="AA420">
        <v>23</v>
      </c>
      <c r="AB420">
        <v>0</v>
      </c>
      <c r="AC420">
        <v>0</v>
      </c>
      <c r="AD420">
        <v>0</v>
      </c>
      <c r="AE420">
        <v>23</v>
      </c>
      <c r="AF420">
        <v>0</v>
      </c>
      <c r="AG420">
        <v>0</v>
      </c>
      <c r="AH420">
        <v>0</v>
      </c>
      <c r="AI420">
        <v>1</v>
      </c>
      <c r="AJ420">
        <v>1</v>
      </c>
      <c r="AK420">
        <v>1</v>
      </c>
      <c r="AL420">
        <v>1</v>
      </c>
      <c r="AN420">
        <v>0</v>
      </c>
      <c r="AO420">
        <v>1</v>
      </c>
      <c r="AP420">
        <v>1</v>
      </c>
      <c r="AQ420">
        <v>0</v>
      </c>
      <c r="AR420">
        <v>0</v>
      </c>
      <c r="AT420">
        <v>1</v>
      </c>
      <c r="AU420" t="s">
        <v>212</v>
      </c>
      <c r="AV420">
        <v>0</v>
      </c>
      <c r="AW420">
        <v>2</v>
      </c>
      <c r="AX420">
        <v>991710201</v>
      </c>
      <c r="AY420">
        <v>1</v>
      </c>
      <c r="AZ420">
        <v>0</v>
      </c>
      <c r="BA420">
        <v>418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CX420">
        <f ca="1">Y420*Source!I124</f>
        <v>0</v>
      </c>
      <c r="CY420">
        <f t="shared" si="102"/>
        <v>23</v>
      </c>
      <c r="CZ420">
        <f t="shared" si="103"/>
        <v>23</v>
      </c>
      <c r="DA420">
        <f t="shared" si="104"/>
        <v>1</v>
      </c>
      <c r="DB420">
        <f t="shared" si="105"/>
        <v>0</v>
      </c>
      <c r="DC420">
        <f t="shared" si="106"/>
        <v>0</v>
      </c>
    </row>
    <row r="421" spans="1:107">
      <c r="A421">
        <f ca="1">ROW(Source!A124)</f>
        <v>124</v>
      </c>
      <c r="B421">
        <v>991675999</v>
      </c>
      <c r="C421">
        <v>991710176</v>
      </c>
      <c r="D421">
        <v>338025035</v>
      </c>
      <c r="E421">
        <v>1</v>
      </c>
      <c r="F421">
        <v>1</v>
      </c>
      <c r="G421">
        <v>1</v>
      </c>
      <c r="H421">
        <v>3</v>
      </c>
      <c r="I421" t="s">
        <v>200</v>
      </c>
      <c r="J421" t="s">
        <v>202</v>
      </c>
      <c r="K421" t="s">
        <v>201</v>
      </c>
      <c r="L421">
        <v>195242642</v>
      </c>
      <c r="N421">
        <v>1010</v>
      </c>
      <c r="O421" t="s">
        <v>145</v>
      </c>
      <c r="P421" t="s">
        <v>145</v>
      </c>
      <c r="Q421">
        <v>1</v>
      </c>
      <c r="W421">
        <v>0</v>
      </c>
      <c r="X421">
        <v>433429360</v>
      </c>
      <c r="Y421">
        <v>0</v>
      </c>
      <c r="AA421">
        <v>27.99</v>
      </c>
      <c r="AB421">
        <v>0</v>
      </c>
      <c r="AC421">
        <v>0</v>
      </c>
      <c r="AD421">
        <v>0</v>
      </c>
      <c r="AE421">
        <v>27.99</v>
      </c>
      <c r="AF421">
        <v>0</v>
      </c>
      <c r="AG421">
        <v>0</v>
      </c>
      <c r="AH421">
        <v>0</v>
      </c>
      <c r="AI421">
        <v>1</v>
      </c>
      <c r="AJ421">
        <v>1</v>
      </c>
      <c r="AK421">
        <v>1</v>
      </c>
      <c r="AL421">
        <v>1</v>
      </c>
      <c r="AN421">
        <v>0</v>
      </c>
      <c r="AO421">
        <v>1</v>
      </c>
      <c r="AP421">
        <v>1</v>
      </c>
      <c r="AQ421">
        <v>0</v>
      </c>
      <c r="AR421">
        <v>0</v>
      </c>
      <c r="AT421">
        <v>1</v>
      </c>
      <c r="AU421" t="s">
        <v>212</v>
      </c>
      <c r="AV421">
        <v>0</v>
      </c>
      <c r="AW421">
        <v>2</v>
      </c>
      <c r="AX421">
        <v>991710202</v>
      </c>
      <c r="AY421">
        <v>1</v>
      </c>
      <c r="AZ421">
        <v>0</v>
      </c>
      <c r="BA421">
        <v>419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CX421">
        <f ca="1">Y421*Source!I124</f>
        <v>0</v>
      </c>
      <c r="CY421">
        <f t="shared" si="102"/>
        <v>27.99</v>
      </c>
      <c r="CZ421">
        <f t="shared" si="103"/>
        <v>27.99</v>
      </c>
      <c r="DA421">
        <f t="shared" si="104"/>
        <v>1</v>
      </c>
      <c r="DB421">
        <f t="shared" si="105"/>
        <v>0</v>
      </c>
      <c r="DC421">
        <f t="shared" si="106"/>
        <v>0</v>
      </c>
    </row>
    <row r="422" spans="1:107">
      <c r="A422">
        <f ca="1">ROW(Source!A125)</f>
        <v>125</v>
      </c>
      <c r="B422">
        <v>991676013</v>
      </c>
      <c r="C422">
        <v>991710176</v>
      </c>
      <c r="D422">
        <v>37775796</v>
      </c>
      <c r="E422">
        <v>1</v>
      </c>
      <c r="F422">
        <v>1</v>
      </c>
      <c r="G422">
        <v>1</v>
      </c>
      <c r="H422">
        <v>1</v>
      </c>
      <c r="I422" t="s">
        <v>628</v>
      </c>
      <c r="K422" t="s">
        <v>629</v>
      </c>
      <c r="L422">
        <v>1369</v>
      </c>
      <c r="N422">
        <v>1013</v>
      </c>
      <c r="O422" t="s">
        <v>499</v>
      </c>
      <c r="P422" t="s">
        <v>499</v>
      </c>
      <c r="Q422">
        <v>1</v>
      </c>
      <c r="W422">
        <v>0</v>
      </c>
      <c r="X422">
        <v>-1803619151</v>
      </c>
      <c r="Y422">
        <v>5.6680000000000001</v>
      </c>
      <c r="AA422">
        <v>0</v>
      </c>
      <c r="AB422">
        <v>0</v>
      </c>
      <c r="AC422">
        <v>0</v>
      </c>
      <c r="AD422">
        <v>9.2899999999999991</v>
      </c>
      <c r="AE422">
        <v>0</v>
      </c>
      <c r="AF422">
        <v>0</v>
      </c>
      <c r="AG422">
        <v>0</v>
      </c>
      <c r="AH422">
        <v>9.2899999999999991</v>
      </c>
      <c r="AI422">
        <v>1</v>
      </c>
      <c r="AJ422">
        <v>1</v>
      </c>
      <c r="AK422">
        <v>1</v>
      </c>
      <c r="AL422">
        <v>1</v>
      </c>
      <c r="AN422">
        <v>0</v>
      </c>
      <c r="AO422">
        <v>1</v>
      </c>
      <c r="AP422">
        <v>1</v>
      </c>
      <c r="AQ422">
        <v>0</v>
      </c>
      <c r="AR422">
        <v>0</v>
      </c>
      <c r="AT422">
        <v>14.17</v>
      </c>
      <c r="AU422" t="s">
        <v>213</v>
      </c>
      <c r="AV422">
        <v>1</v>
      </c>
      <c r="AW422">
        <v>2</v>
      </c>
      <c r="AX422">
        <v>991710190</v>
      </c>
      <c r="AY422">
        <v>1</v>
      </c>
      <c r="AZ422">
        <v>0</v>
      </c>
      <c r="BA422">
        <v>420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CX422">
        <f ca="1">Y422*Source!I125</f>
        <v>11.336</v>
      </c>
      <c r="CY422">
        <f>AD422</f>
        <v>9.2899999999999991</v>
      </c>
      <c r="CZ422">
        <f>AH422</f>
        <v>9.2899999999999991</v>
      </c>
      <c r="DA422">
        <f>AL422</f>
        <v>1</v>
      </c>
      <c r="DB422">
        <f>ROUND((ROUND(AT422*CZ422,2)*0.4),6)</f>
        <v>52.655999999999999</v>
      </c>
      <c r="DC422">
        <f>ROUND((ROUND(AT422*AG422,2)*0.4),6)</f>
        <v>0</v>
      </c>
    </row>
    <row r="423" spans="1:107">
      <c r="A423">
        <f ca="1">ROW(Source!A125)</f>
        <v>125</v>
      </c>
      <c r="B423">
        <v>991676013</v>
      </c>
      <c r="C423">
        <v>991710176</v>
      </c>
      <c r="D423">
        <v>121548</v>
      </c>
      <c r="E423">
        <v>1</v>
      </c>
      <c r="F423">
        <v>1</v>
      </c>
      <c r="G423">
        <v>1</v>
      </c>
      <c r="H423">
        <v>1</v>
      </c>
      <c r="I423" t="s">
        <v>92</v>
      </c>
      <c r="K423" t="s">
        <v>500</v>
      </c>
      <c r="L423">
        <v>608254</v>
      </c>
      <c r="N423">
        <v>1013</v>
      </c>
      <c r="O423" t="s">
        <v>501</v>
      </c>
      <c r="P423" t="s">
        <v>501</v>
      </c>
      <c r="Q423">
        <v>1</v>
      </c>
      <c r="W423">
        <v>0</v>
      </c>
      <c r="X423">
        <v>-185737400</v>
      </c>
      <c r="Y423">
        <v>0.02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1</v>
      </c>
      <c r="AJ423">
        <v>1</v>
      </c>
      <c r="AK423">
        <v>1</v>
      </c>
      <c r="AL423">
        <v>1</v>
      </c>
      <c r="AN423">
        <v>0</v>
      </c>
      <c r="AO423">
        <v>1</v>
      </c>
      <c r="AP423">
        <v>1</v>
      </c>
      <c r="AQ423">
        <v>0</v>
      </c>
      <c r="AR423">
        <v>0</v>
      </c>
      <c r="AT423">
        <v>0.05</v>
      </c>
      <c r="AU423" t="s">
        <v>213</v>
      </c>
      <c r="AV423">
        <v>2</v>
      </c>
      <c r="AW423">
        <v>2</v>
      </c>
      <c r="AX423">
        <v>991710191</v>
      </c>
      <c r="AY423">
        <v>1</v>
      </c>
      <c r="AZ423">
        <v>0</v>
      </c>
      <c r="BA423">
        <v>421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CX423">
        <f ca="1">Y423*Source!I125</f>
        <v>0.04</v>
      </c>
      <c r="CY423">
        <f>AD423</f>
        <v>0</v>
      </c>
      <c r="CZ423">
        <f>AH423</f>
        <v>0</v>
      </c>
      <c r="DA423">
        <f>AL423</f>
        <v>1</v>
      </c>
      <c r="DB423">
        <f>ROUND((ROUND(AT423*CZ423,2)*0.4),6)</f>
        <v>0</v>
      </c>
      <c r="DC423">
        <f>ROUND((ROUND(AT423*AG423,2)*0.4),6)</f>
        <v>0</v>
      </c>
    </row>
    <row r="424" spans="1:107">
      <c r="A424">
        <f ca="1">ROW(Source!A125)</f>
        <v>125</v>
      </c>
      <c r="B424">
        <v>991676013</v>
      </c>
      <c r="C424">
        <v>991710176</v>
      </c>
      <c r="D424">
        <v>338036808</v>
      </c>
      <c r="E424">
        <v>1</v>
      </c>
      <c r="F424">
        <v>1</v>
      </c>
      <c r="G424">
        <v>1</v>
      </c>
      <c r="H424">
        <v>2</v>
      </c>
      <c r="I424" t="s">
        <v>521</v>
      </c>
      <c r="J424" t="s">
        <v>522</v>
      </c>
      <c r="K424" t="s">
        <v>523</v>
      </c>
      <c r="L424">
        <v>1368</v>
      </c>
      <c r="N424">
        <v>91022270</v>
      </c>
      <c r="O424" t="s">
        <v>505</v>
      </c>
      <c r="P424" t="s">
        <v>505</v>
      </c>
      <c r="Q424">
        <v>1</v>
      </c>
      <c r="W424">
        <v>0</v>
      </c>
      <c r="X424">
        <v>1106923569</v>
      </c>
      <c r="Y424">
        <v>0.02</v>
      </c>
      <c r="AA424">
        <v>0</v>
      </c>
      <c r="AB424">
        <v>1102.08</v>
      </c>
      <c r="AC424">
        <v>453.6</v>
      </c>
      <c r="AD424">
        <v>0</v>
      </c>
      <c r="AE424">
        <v>0</v>
      </c>
      <c r="AF424">
        <v>112</v>
      </c>
      <c r="AG424">
        <v>13.5</v>
      </c>
      <c r="AH424">
        <v>0</v>
      </c>
      <c r="AI424">
        <v>1</v>
      </c>
      <c r="AJ424">
        <v>9.84</v>
      </c>
      <c r="AK424">
        <v>33.6</v>
      </c>
      <c r="AL424">
        <v>1</v>
      </c>
      <c r="AN424">
        <v>0</v>
      </c>
      <c r="AO424">
        <v>1</v>
      </c>
      <c r="AP424">
        <v>1</v>
      </c>
      <c r="AQ424">
        <v>0</v>
      </c>
      <c r="AR424">
        <v>0</v>
      </c>
      <c r="AT424">
        <v>0.05</v>
      </c>
      <c r="AU424" t="s">
        <v>213</v>
      </c>
      <c r="AV424">
        <v>0</v>
      </c>
      <c r="AW424">
        <v>2</v>
      </c>
      <c r="AX424">
        <v>991710192</v>
      </c>
      <c r="AY424">
        <v>1</v>
      </c>
      <c r="AZ424">
        <v>0</v>
      </c>
      <c r="BA424">
        <v>422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CX424">
        <f ca="1">Y424*Source!I125</f>
        <v>0.04</v>
      </c>
      <c r="CY424">
        <f>AB424</f>
        <v>1102.08</v>
      </c>
      <c r="CZ424">
        <f>AF424</f>
        <v>112</v>
      </c>
      <c r="DA424">
        <f>AJ424</f>
        <v>9.84</v>
      </c>
      <c r="DB424">
        <f>ROUND((ROUND(AT424*CZ424,2)*0.4),6)</f>
        <v>2.2400000000000002</v>
      </c>
      <c r="DC424">
        <f>ROUND((ROUND(AT424*AG424,2)*0.4),6)</f>
        <v>0.27200000000000002</v>
      </c>
    </row>
    <row r="425" spans="1:107">
      <c r="A425">
        <f ca="1">ROW(Source!A125)</f>
        <v>125</v>
      </c>
      <c r="B425">
        <v>991676013</v>
      </c>
      <c r="C425">
        <v>991710176</v>
      </c>
      <c r="D425">
        <v>338037086</v>
      </c>
      <c r="E425">
        <v>1</v>
      </c>
      <c r="F425">
        <v>1</v>
      </c>
      <c r="G425">
        <v>1</v>
      </c>
      <c r="H425">
        <v>2</v>
      </c>
      <c r="I425" t="s">
        <v>619</v>
      </c>
      <c r="J425" t="s">
        <v>620</v>
      </c>
      <c r="K425" t="s">
        <v>621</v>
      </c>
      <c r="L425">
        <v>1368</v>
      </c>
      <c r="N425">
        <v>91022270</v>
      </c>
      <c r="O425" t="s">
        <v>505</v>
      </c>
      <c r="P425" t="s">
        <v>505</v>
      </c>
      <c r="Q425">
        <v>1</v>
      </c>
      <c r="W425">
        <v>0</v>
      </c>
      <c r="X425">
        <v>1474986261</v>
      </c>
      <c r="Y425">
        <v>0.20799999999999999</v>
      </c>
      <c r="AA425">
        <v>0</v>
      </c>
      <c r="AB425">
        <v>60.26</v>
      </c>
      <c r="AC425">
        <v>0</v>
      </c>
      <c r="AD425">
        <v>0</v>
      </c>
      <c r="AE425">
        <v>0</v>
      </c>
      <c r="AF425">
        <v>8.1</v>
      </c>
      <c r="AG425">
        <v>0</v>
      </c>
      <c r="AH425">
        <v>0</v>
      </c>
      <c r="AI425">
        <v>1</v>
      </c>
      <c r="AJ425">
        <v>7.44</v>
      </c>
      <c r="AK425">
        <v>33.6</v>
      </c>
      <c r="AL425">
        <v>1</v>
      </c>
      <c r="AN425">
        <v>0</v>
      </c>
      <c r="AO425">
        <v>1</v>
      </c>
      <c r="AP425">
        <v>1</v>
      </c>
      <c r="AQ425">
        <v>0</v>
      </c>
      <c r="AR425">
        <v>0</v>
      </c>
      <c r="AT425">
        <v>0.52</v>
      </c>
      <c r="AU425" t="s">
        <v>213</v>
      </c>
      <c r="AV425">
        <v>0</v>
      </c>
      <c r="AW425">
        <v>2</v>
      </c>
      <c r="AX425">
        <v>991710193</v>
      </c>
      <c r="AY425">
        <v>1</v>
      </c>
      <c r="AZ425">
        <v>0</v>
      </c>
      <c r="BA425">
        <v>423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CX425">
        <f ca="1">Y425*Source!I125</f>
        <v>0.41599999999999998</v>
      </c>
      <c r="CY425">
        <f>AB425</f>
        <v>60.26</v>
      </c>
      <c r="CZ425">
        <f>AF425</f>
        <v>8.1</v>
      </c>
      <c r="DA425">
        <f>AJ425</f>
        <v>7.44</v>
      </c>
      <c r="DB425">
        <f>ROUND((ROUND(AT425*CZ425,2)*0.4),6)</f>
        <v>1.6839999999999999</v>
      </c>
      <c r="DC425">
        <f>ROUND((ROUND(AT425*AG425,2)*0.4),6)</f>
        <v>0</v>
      </c>
    </row>
    <row r="426" spans="1:107">
      <c r="A426">
        <f ca="1">ROW(Source!A125)</f>
        <v>125</v>
      </c>
      <c r="B426">
        <v>991676013</v>
      </c>
      <c r="C426">
        <v>991710176</v>
      </c>
      <c r="D426">
        <v>338039342</v>
      </c>
      <c r="E426">
        <v>1</v>
      </c>
      <c r="F426">
        <v>1</v>
      </c>
      <c r="G426">
        <v>1</v>
      </c>
      <c r="H426">
        <v>2</v>
      </c>
      <c r="I426" t="s">
        <v>524</v>
      </c>
      <c r="J426" t="s">
        <v>525</v>
      </c>
      <c r="K426" t="s">
        <v>526</v>
      </c>
      <c r="L426">
        <v>1368</v>
      </c>
      <c r="N426">
        <v>91022270</v>
      </c>
      <c r="O426" t="s">
        <v>505</v>
      </c>
      <c r="P426" t="s">
        <v>505</v>
      </c>
      <c r="Q426">
        <v>1</v>
      </c>
      <c r="W426">
        <v>0</v>
      </c>
      <c r="X426">
        <v>1230759911</v>
      </c>
      <c r="Y426">
        <v>1.2E-2</v>
      </c>
      <c r="AA426">
        <v>0</v>
      </c>
      <c r="AB426">
        <v>932.72</v>
      </c>
      <c r="AC426">
        <v>389.76</v>
      </c>
      <c r="AD426">
        <v>0</v>
      </c>
      <c r="AE426">
        <v>0</v>
      </c>
      <c r="AF426">
        <v>87.17</v>
      </c>
      <c r="AG426">
        <v>11.6</v>
      </c>
      <c r="AH426">
        <v>0</v>
      </c>
      <c r="AI426">
        <v>1</v>
      </c>
      <c r="AJ426">
        <v>10.7</v>
      </c>
      <c r="AK426">
        <v>33.6</v>
      </c>
      <c r="AL426">
        <v>1</v>
      </c>
      <c r="AN426">
        <v>0</v>
      </c>
      <c r="AO426">
        <v>1</v>
      </c>
      <c r="AP426">
        <v>1</v>
      </c>
      <c r="AQ426">
        <v>0</v>
      </c>
      <c r="AR426">
        <v>0</v>
      </c>
      <c r="AT426">
        <v>0.03</v>
      </c>
      <c r="AU426" t="s">
        <v>213</v>
      </c>
      <c r="AV426">
        <v>0</v>
      </c>
      <c r="AW426">
        <v>2</v>
      </c>
      <c r="AX426">
        <v>991710194</v>
      </c>
      <c r="AY426">
        <v>1</v>
      </c>
      <c r="AZ426">
        <v>0</v>
      </c>
      <c r="BA426">
        <v>424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CX426">
        <f ca="1">Y426*Source!I125</f>
        <v>2.4E-2</v>
      </c>
      <c r="CY426">
        <f>AB426</f>
        <v>932.72</v>
      </c>
      <c r="CZ426">
        <f>AF426</f>
        <v>87.17</v>
      </c>
      <c r="DA426">
        <f>AJ426</f>
        <v>10.7</v>
      </c>
      <c r="DB426">
        <f>ROUND((ROUND(AT426*CZ426,2)*0.4),6)</f>
        <v>1.048</v>
      </c>
      <c r="DC426">
        <f>ROUND((ROUND(AT426*AG426,2)*0.4),6)</f>
        <v>0.14000000000000001</v>
      </c>
    </row>
    <row r="427" spans="1:107">
      <c r="A427">
        <f ca="1">ROW(Source!A125)</f>
        <v>125</v>
      </c>
      <c r="B427">
        <v>991676013</v>
      </c>
      <c r="C427">
        <v>991710176</v>
      </c>
      <c r="D427">
        <v>337978401</v>
      </c>
      <c r="E427">
        <v>1</v>
      </c>
      <c r="F427">
        <v>1</v>
      </c>
      <c r="G427">
        <v>1</v>
      </c>
      <c r="H427">
        <v>3</v>
      </c>
      <c r="I427" t="s">
        <v>622</v>
      </c>
      <c r="J427" t="s">
        <v>623</v>
      </c>
      <c r="K427" t="s">
        <v>624</v>
      </c>
      <c r="L427">
        <v>1348</v>
      </c>
      <c r="N427">
        <v>39568864</v>
      </c>
      <c r="O427" t="s">
        <v>530</v>
      </c>
      <c r="P427" t="s">
        <v>530</v>
      </c>
      <c r="Q427">
        <v>1000</v>
      </c>
      <c r="W427">
        <v>0</v>
      </c>
      <c r="X427">
        <v>-2063358494</v>
      </c>
      <c r="Y427">
        <v>0</v>
      </c>
      <c r="AA427">
        <v>93568.86</v>
      </c>
      <c r="AB427">
        <v>0</v>
      </c>
      <c r="AC427">
        <v>0</v>
      </c>
      <c r="AD427">
        <v>0</v>
      </c>
      <c r="AE427">
        <v>10362</v>
      </c>
      <c r="AF427">
        <v>0</v>
      </c>
      <c r="AG427">
        <v>0</v>
      </c>
      <c r="AH427">
        <v>0</v>
      </c>
      <c r="AI427">
        <v>9.0299999999999994</v>
      </c>
      <c r="AJ427">
        <v>1</v>
      </c>
      <c r="AK427">
        <v>1</v>
      </c>
      <c r="AL427">
        <v>1</v>
      </c>
      <c r="AN427">
        <v>0</v>
      </c>
      <c r="AO427">
        <v>1</v>
      </c>
      <c r="AP427">
        <v>1</v>
      </c>
      <c r="AQ427">
        <v>0</v>
      </c>
      <c r="AR427">
        <v>0</v>
      </c>
      <c r="AT427">
        <v>3.8999999999999999E-4</v>
      </c>
      <c r="AU427" t="s">
        <v>212</v>
      </c>
      <c r="AV427">
        <v>0</v>
      </c>
      <c r="AW427">
        <v>2</v>
      </c>
      <c r="AX427">
        <v>991710195</v>
      </c>
      <c r="AY427">
        <v>1</v>
      </c>
      <c r="AZ427">
        <v>0</v>
      </c>
      <c r="BA427">
        <v>425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CX427">
        <f ca="1">Y427*Source!I125</f>
        <v>0</v>
      </c>
      <c r="CY427">
        <f t="shared" ref="CY427:CY434" si="107">AA427</f>
        <v>93568.86</v>
      </c>
      <c r="CZ427">
        <f t="shared" ref="CZ427:CZ434" si="108">AE427</f>
        <v>10362</v>
      </c>
      <c r="DA427">
        <f t="shared" ref="DA427:DA434" si="109">AI427</f>
        <v>9.0299999999999994</v>
      </c>
      <c r="DB427">
        <f t="shared" ref="DB427:DB434" si="110">ROUND((ROUND(AT427*CZ427,2)*0),6)</f>
        <v>0</v>
      </c>
      <c r="DC427">
        <f t="shared" ref="DC427:DC434" si="111">ROUND((ROUND(AT427*AG427,2)*0),6)</f>
        <v>0</v>
      </c>
    </row>
    <row r="428" spans="1:107">
      <c r="A428">
        <f ca="1">ROW(Source!A125)</f>
        <v>125</v>
      </c>
      <c r="B428">
        <v>991676013</v>
      </c>
      <c r="C428">
        <v>991710176</v>
      </c>
      <c r="D428">
        <v>337974554</v>
      </c>
      <c r="E428">
        <v>1</v>
      </c>
      <c r="F428">
        <v>1</v>
      </c>
      <c r="G428">
        <v>1</v>
      </c>
      <c r="H428">
        <v>3</v>
      </c>
      <c r="I428" t="s">
        <v>630</v>
      </c>
      <c r="J428" t="s">
        <v>631</v>
      </c>
      <c r="K428" t="s">
        <v>632</v>
      </c>
      <c r="L428">
        <v>1346</v>
      </c>
      <c r="N428">
        <v>39568864</v>
      </c>
      <c r="O428" t="s">
        <v>540</v>
      </c>
      <c r="P428" t="s">
        <v>540</v>
      </c>
      <c r="Q428">
        <v>1</v>
      </c>
      <c r="W428">
        <v>0</v>
      </c>
      <c r="X428">
        <v>-1947909329</v>
      </c>
      <c r="Y428">
        <v>0</v>
      </c>
      <c r="AA428">
        <v>188.41</v>
      </c>
      <c r="AB428">
        <v>0</v>
      </c>
      <c r="AC428">
        <v>0</v>
      </c>
      <c r="AD428">
        <v>0</v>
      </c>
      <c r="AE428">
        <v>23.09</v>
      </c>
      <c r="AF428">
        <v>0</v>
      </c>
      <c r="AG428">
        <v>0</v>
      </c>
      <c r="AH428">
        <v>0</v>
      </c>
      <c r="AI428">
        <v>8.16</v>
      </c>
      <c r="AJ428">
        <v>1</v>
      </c>
      <c r="AK428">
        <v>1</v>
      </c>
      <c r="AL428">
        <v>1</v>
      </c>
      <c r="AN428">
        <v>0</v>
      </c>
      <c r="AO428">
        <v>1</v>
      </c>
      <c r="AP428">
        <v>1</v>
      </c>
      <c r="AQ428">
        <v>0</v>
      </c>
      <c r="AR428">
        <v>0</v>
      </c>
      <c r="AT428">
        <v>7.0000000000000007E-2</v>
      </c>
      <c r="AU428" t="s">
        <v>212</v>
      </c>
      <c r="AV428">
        <v>0</v>
      </c>
      <c r="AW428">
        <v>2</v>
      </c>
      <c r="AX428">
        <v>991710196</v>
      </c>
      <c r="AY428">
        <v>1</v>
      </c>
      <c r="AZ428">
        <v>0</v>
      </c>
      <c r="BA428">
        <v>426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CX428">
        <f ca="1">Y428*Source!I125</f>
        <v>0</v>
      </c>
      <c r="CY428">
        <f t="shared" si="107"/>
        <v>188.41</v>
      </c>
      <c r="CZ428">
        <f t="shared" si="108"/>
        <v>23.09</v>
      </c>
      <c r="DA428">
        <f t="shared" si="109"/>
        <v>8.16</v>
      </c>
      <c r="DB428">
        <f t="shared" si="110"/>
        <v>0</v>
      </c>
      <c r="DC428">
        <f t="shared" si="111"/>
        <v>0</v>
      </c>
    </row>
    <row r="429" spans="1:107">
      <c r="A429">
        <f ca="1">ROW(Source!A125)</f>
        <v>125</v>
      </c>
      <c r="B429">
        <v>991676013</v>
      </c>
      <c r="C429">
        <v>991710176</v>
      </c>
      <c r="D429">
        <v>337978654</v>
      </c>
      <c r="E429">
        <v>1</v>
      </c>
      <c r="F429">
        <v>1</v>
      </c>
      <c r="G429">
        <v>1</v>
      </c>
      <c r="H429">
        <v>3</v>
      </c>
      <c r="I429" t="s">
        <v>625</v>
      </c>
      <c r="J429" t="s">
        <v>626</v>
      </c>
      <c r="K429" t="s">
        <v>627</v>
      </c>
      <c r="L429">
        <v>1348</v>
      </c>
      <c r="N429">
        <v>39568864</v>
      </c>
      <c r="O429" t="s">
        <v>530</v>
      </c>
      <c r="P429" t="s">
        <v>530</v>
      </c>
      <c r="Q429">
        <v>1000</v>
      </c>
      <c r="W429">
        <v>0</v>
      </c>
      <c r="X429">
        <v>-215593005</v>
      </c>
      <c r="Y429">
        <v>0</v>
      </c>
      <c r="AA429">
        <v>76002.080000000002</v>
      </c>
      <c r="AB429">
        <v>0</v>
      </c>
      <c r="AC429">
        <v>0</v>
      </c>
      <c r="AD429">
        <v>0</v>
      </c>
      <c r="AE429">
        <v>15323</v>
      </c>
      <c r="AF429">
        <v>0</v>
      </c>
      <c r="AG429">
        <v>0</v>
      </c>
      <c r="AH429">
        <v>0</v>
      </c>
      <c r="AI429">
        <v>4.96</v>
      </c>
      <c r="AJ429">
        <v>1</v>
      </c>
      <c r="AK429">
        <v>1</v>
      </c>
      <c r="AL429">
        <v>1</v>
      </c>
      <c r="AN429">
        <v>0</v>
      </c>
      <c r="AO429">
        <v>1</v>
      </c>
      <c r="AP429">
        <v>1</v>
      </c>
      <c r="AQ429">
        <v>0</v>
      </c>
      <c r="AR429">
        <v>0</v>
      </c>
      <c r="AT429">
        <v>1.2700000000000001E-3</v>
      </c>
      <c r="AU429" t="s">
        <v>212</v>
      </c>
      <c r="AV429">
        <v>0</v>
      </c>
      <c r="AW429">
        <v>2</v>
      </c>
      <c r="AX429">
        <v>991710197</v>
      </c>
      <c r="AY429">
        <v>1</v>
      </c>
      <c r="AZ429">
        <v>0</v>
      </c>
      <c r="BA429">
        <v>427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CX429">
        <f ca="1">Y429*Source!I125</f>
        <v>0</v>
      </c>
      <c r="CY429">
        <f t="shared" si="107"/>
        <v>76002.080000000002</v>
      </c>
      <c r="CZ429">
        <f t="shared" si="108"/>
        <v>15323</v>
      </c>
      <c r="DA429">
        <f t="shared" si="109"/>
        <v>4.96</v>
      </c>
      <c r="DB429">
        <f t="shared" si="110"/>
        <v>0</v>
      </c>
      <c r="DC429">
        <f t="shared" si="111"/>
        <v>0</v>
      </c>
    </row>
    <row r="430" spans="1:107">
      <c r="A430">
        <f ca="1">ROW(Source!A125)</f>
        <v>125</v>
      </c>
      <c r="B430">
        <v>991676013</v>
      </c>
      <c r="C430">
        <v>991710176</v>
      </c>
      <c r="D430">
        <v>337995813</v>
      </c>
      <c r="E430">
        <v>1</v>
      </c>
      <c r="F430">
        <v>1</v>
      </c>
      <c r="G430">
        <v>1</v>
      </c>
      <c r="H430">
        <v>3</v>
      </c>
      <c r="I430" t="s">
        <v>633</v>
      </c>
      <c r="J430" t="s">
        <v>634</v>
      </c>
      <c r="K430" t="s">
        <v>635</v>
      </c>
      <c r="L430">
        <v>1348</v>
      </c>
      <c r="N430">
        <v>39568864</v>
      </c>
      <c r="O430" t="s">
        <v>530</v>
      </c>
      <c r="P430" t="s">
        <v>530</v>
      </c>
      <c r="Q430">
        <v>1000</v>
      </c>
      <c r="W430">
        <v>0</v>
      </c>
      <c r="X430">
        <v>1998706905</v>
      </c>
      <c r="Y430">
        <v>0</v>
      </c>
      <c r="AA430">
        <v>67771</v>
      </c>
      <c r="AB430">
        <v>0</v>
      </c>
      <c r="AC430">
        <v>0</v>
      </c>
      <c r="AD430">
        <v>0</v>
      </c>
      <c r="AE430">
        <v>10100</v>
      </c>
      <c r="AF430">
        <v>0</v>
      </c>
      <c r="AG430">
        <v>0</v>
      </c>
      <c r="AH430">
        <v>0</v>
      </c>
      <c r="AI430">
        <v>6.71</v>
      </c>
      <c r="AJ430">
        <v>1</v>
      </c>
      <c r="AK430">
        <v>1</v>
      </c>
      <c r="AL430">
        <v>1</v>
      </c>
      <c r="AN430">
        <v>0</v>
      </c>
      <c r="AO430">
        <v>1</v>
      </c>
      <c r="AP430">
        <v>1</v>
      </c>
      <c r="AQ430">
        <v>0</v>
      </c>
      <c r="AR430">
        <v>0</v>
      </c>
      <c r="AT430">
        <v>2.2000000000000001E-3</v>
      </c>
      <c r="AU430" t="s">
        <v>212</v>
      </c>
      <c r="AV430">
        <v>0</v>
      </c>
      <c r="AW430">
        <v>2</v>
      </c>
      <c r="AX430">
        <v>991710198</v>
      </c>
      <c r="AY430">
        <v>1</v>
      </c>
      <c r="AZ430">
        <v>0</v>
      </c>
      <c r="BA430">
        <v>428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CX430">
        <f ca="1">Y430*Source!I125</f>
        <v>0</v>
      </c>
      <c r="CY430">
        <f t="shared" si="107"/>
        <v>67771</v>
      </c>
      <c r="CZ430">
        <f t="shared" si="108"/>
        <v>10100</v>
      </c>
      <c r="DA430">
        <f t="shared" si="109"/>
        <v>6.71</v>
      </c>
      <c r="DB430">
        <f t="shared" si="110"/>
        <v>0</v>
      </c>
      <c r="DC430">
        <f t="shared" si="111"/>
        <v>0</v>
      </c>
    </row>
    <row r="431" spans="1:107">
      <c r="A431">
        <f ca="1">ROW(Source!A125)</f>
        <v>125</v>
      </c>
      <c r="B431">
        <v>991676013</v>
      </c>
      <c r="C431">
        <v>991710176</v>
      </c>
      <c r="D431">
        <v>338004662</v>
      </c>
      <c r="E431">
        <v>1</v>
      </c>
      <c r="F431">
        <v>1</v>
      </c>
      <c r="G431">
        <v>1</v>
      </c>
      <c r="H431">
        <v>3</v>
      </c>
      <c r="I431" t="s">
        <v>218</v>
      </c>
      <c r="J431" t="s">
        <v>221</v>
      </c>
      <c r="K431" t="s">
        <v>219</v>
      </c>
      <c r="L431">
        <v>1035</v>
      </c>
      <c r="N431">
        <v>1013</v>
      </c>
      <c r="O431" t="s">
        <v>220</v>
      </c>
      <c r="P431" t="s">
        <v>220</v>
      </c>
      <c r="Q431">
        <v>1</v>
      </c>
      <c r="W431">
        <v>0</v>
      </c>
      <c r="X431">
        <v>-1603655374</v>
      </c>
      <c r="Y431">
        <v>0</v>
      </c>
      <c r="AA431">
        <v>9545.2800000000007</v>
      </c>
      <c r="AB431">
        <v>0</v>
      </c>
      <c r="AC431">
        <v>0</v>
      </c>
      <c r="AD431">
        <v>0</v>
      </c>
      <c r="AE431">
        <v>2453.8000000000002</v>
      </c>
      <c r="AF431">
        <v>0</v>
      </c>
      <c r="AG431">
        <v>0</v>
      </c>
      <c r="AH431">
        <v>0</v>
      </c>
      <c r="AI431">
        <v>3.89</v>
      </c>
      <c r="AJ431">
        <v>1</v>
      </c>
      <c r="AK431">
        <v>1</v>
      </c>
      <c r="AL431">
        <v>1</v>
      </c>
      <c r="AN431">
        <v>0</v>
      </c>
      <c r="AO431">
        <v>1</v>
      </c>
      <c r="AP431">
        <v>1</v>
      </c>
      <c r="AQ431">
        <v>0</v>
      </c>
      <c r="AR431">
        <v>0</v>
      </c>
      <c r="AT431">
        <v>1</v>
      </c>
      <c r="AU431" t="s">
        <v>212</v>
      </c>
      <c r="AV431">
        <v>0</v>
      </c>
      <c r="AW431">
        <v>2</v>
      </c>
      <c r="AX431">
        <v>991710199</v>
      </c>
      <c r="AY431">
        <v>1</v>
      </c>
      <c r="AZ431">
        <v>0</v>
      </c>
      <c r="BA431">
        <v>429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CX431">
        <f ca="1">Y431*Source!I125</f>
        <v>0</v>
      </c>
      <c r="CY431">
        <f t="shared" si="107"/>
        <v>9545.2800000000007</v>
      </c>
      <c r="CZ431">
        <f t="shared" si="108"/>
        <v>2453.8000000000002</v>
      </c>
      <c r="DA431">
        <f t="shared" si="109"/>
        <v>3.89</v>
      </c>
      <c r="DB431">
        <f t="shared" si="110"/>
        <v>0</v>
      </c>
      <c r="DC431">
        <f t="shared" si="111"/>
        <v>0</v>
      </c>
    </row>
    <row r="432" spans="1:107">
      <c r="A432">
        <f ca="1">ROW(Source!A125)</f>
        <v>125</v>
      </c>
      <c r="B432">
        <v>991676013</v>
      </c>
      <c r="C432">
        <v>991710176</v>
      </c>
      <c r="D432">
        <v>338009584</v>
      </c>
      <c r="E432">
        <v>1</v>
      </c>
      <c r="F432">
        <v>1</v>
      </c>
      <c r="G432">
        <v>1</v>
      </c>
      <c r="H432">
        <v>3</v>
      </c>
      <c r="I432" t="s">
        <v>636</v>
      </c>
      <c r="J432" t="s">
        <v>637</v>
      </c>
      <c r="K432" t="s">
        <v>638</v>
      </c>
      <c r="L432">
        <v>1339</v>
      </c>
      <c r="N432">
        <v>1007</v>
      </c>
      <c r="O432" t="s">
        <v>512</v>
      </c>
      <c r="P432" t="s">
        <v>512</v>
      </c>
      <c r="Q432">
        <v>1</v>
      </c>
      <c r="W432">
        <v>0</v>
      </c>
      <c r="X432">
        <v>-769468533</v>
      </c>
      <c r="Y432">
        <v>0</v>
      </c>
      <c r="AA432">
        <v>3066.03</v>
      </c>
      <c r="AB432">
        <v>0</v>
      </c>
      <c r="AC432">
        <v>0</v>
      </c>
      <c r="AD432">
        <v>0</v>
      </c>
      <c r="AE432">
        <v>485.9</v>
      </c>
      <c r="AF432">
        <v>0</v>
      </c>
      <c r="AG432">
        <v>0</v>
      </c>
      <c r="AH432">
        <v>0</v>
      </c>
      <c r="AI432">
        <v>6.31</v>
      </c>
      <c r="AJ432">
        <v>1</v>
      </c>
      <c r="AK432">
        <v>1</v>
      </c>
      <c r="AL432">
        <v>1</v>
      </c>
      <c r="AN432">
        <v>0</v>
      </c>
      <c r="AO432">
        <v>1</v>
      </c>
      <c r="AP432">
        <v>1</v>
      </c>
      <c r="AQ432">
        <v>0</v>
      </c>
      <c r="AR432">
        <v>0</v>
      </c>
      <c r="AT432">
        <v>1.4E-2</v>
      </c>
      <c r="AU432" t="s">
        <v>212</v>
      </c>
      <c r="AV432">
        <v>0</v>
      </c>
      <c r="AW432">
        <v>2</v>
      </c>
      <c r="AX432">
        <v>991710200</v>
      </c>
      <c r="AY432">
        <v>1</v>
      </c>
      <c r="AZ432">
        <v>0</v>
      </c>
      <c r="BA432">
        <v>430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CX432">
        <f ca="1">Y432*Source!I125</f>
        <v>0</v>
      </c>
      <c r="CY432">
        <f t="shared" si="107"/>
        <v>3066.03</v>
      </c>
      <c r="CZ432">
        <f t="shared" si="108"/>
        <v>485.9</v>
      </c>
      <c r="DA432">
        <f t="shared" si="109"/>
        <v>6.31</v>
      </c>
      <c r="DB432">
        <f t="shared" si="110"/>
        <v>0</v>
      </c>
      <c r="DC432">
        <f t="shared" si="111"/>
        <v>0</v>
      </c>
    </row>
    <row r="433" spans="1:107">
      <c r="A433">
        <f ca="1">ROW(Source!A125)</f>
        <v>125</v>
      </c>
      <c r="B433">
        <v>991676013</v>
      </c>
      <c r="C433">
        <v>991710176</v>
      </c>
      <c r="D433">
        <v>338025034</v>
      </c>
      <c r="E433">
        <v>1</v>
      </c>
      <c r="F433">
        <v>1</v>
      </c>
      <c r="G433">
        <v>1</v>
      </c>
      <c r="H433">
        <v>3</v>
      </c>
      <c r="I433" t="s">
        <v>639</v>
      </c>
      <c r="J433" t="s">
        <v>640</v>
      </c>
      <c r="K433" t="s">
        <v>641</v>
      </c>
      <c r="L433">
        <v>195242642</v>
      </c>
      <c r="N433">
        <v>1010</v>
      </c>
      <c r="O433" t="s">
        <v>145</v>
      </c>
      <c r="P433" t="s">
        <v>145</v>
      </c>
      <c r="Q433">
        <v>1</v>
      </c>
      <c r="W433">
        <v>0</v>
      </c>
      <c r="X433">
        <v>-35722549</v>
      </c>
      <c r="Y433">
        <v>0</v>
      </c>
      <c r="AA433">
        <v>183.54</v>
      </c>
      <c r="AB433">
        <v>0</v>
      </c>
      <c r="AC433">
        <v>0</v>
      </c>
      <c r="AD433">
        <v>0</v>
      </c>
      <c r="AE433">
        <v>23</v>
      </c>
      <c r="AF433">
        <v>0</v>
      </c>
      <c r="AG433">
        <v>0</v>
      </c>
      <c r="AH433">
        <v>0</v>
      </c>
      <c r="AI433">
        <v>7.98</v>
      </c>
      <c r="AJ433">
        <v>1</v>
      </c>
      <c r="AK433">
        <v>1</v>
      </c>
      <c r="AL433">
        <v>1</v>
      </c>
      <c r="AN433">
        <v>0</v>
      </c>
      <c r="AO433">
        <v>1</v>
      </c>
      <c r="AP433">
        <v>1</v>
      </c>
      <c r="AQ433">
        <v>0</v>
      </c>
      <c r="AR433">
        <v>0</v>
      </c>
      <c r="AT433">
        <v>1</v>
      </c>
      <c r="AU433" t="s">
        <v>212</v>
      </c>
      <c r="AV433">
        <v>0</v>
      </c>
      <c r="AW433">
        <v>2</v>
      </c>
      <c r="AX433">
        <v>991710201</v>
      </c>
      <c r="AY433">
        <v>1</v>
      </c>
      <c r="AZ433">
        <v>0</v>
      </c>
      <c r="BA433">
        <v>431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CX433">
        <f ca="1">Y433*Source!I125</f>
        <v>0</v>
      </c>
      <c r="CY433">
        <f t="shared" si="107"/>
        <v>183.54</v>
      </c>
      <c r="CZ433">
        <f t="shared" si="108"/>
        <v>23</v>
      </c>
      <c r="DA433">
        <f t="shared" si="109"/>
        <v>7.98</v>
      </c>
      <c r="DB433">
        <f t="shared" si="110"/>
        <v>0</v>
      </c>
      <c r="DC433">
        <f t="shared" si="111"/>
        <v>0</v>
      </c>
    </row>
    <row r="434" spans="1:107">
      <c r="A434">
        <f ca="1">ROW(Source!A125)</f>
        <v>125</v>
      </c>
      <c r="B434">
        <v>991676013</v>
      </c>
      <c r="C434">
        <v>991710176</v>
      </c>
      <c r="D434">
        <v>338025035</v>
      </c>
      <c r="E434">
        <v>1</v>
      </c>
      <c r="F434">
        <v>1</v>
      </c>
      <c r="G434">
        <v>1</v>
      </c>
      <c r="H434">
        <v>3</v>
      </c>
      <c r="I434" t="s">
        <v>200</v>
      </c>
      <c r="J434" t="s">
        <v>202</v>
      </c>
      <c r="K434" t="s">
        <v>201</v>
      </c>
      <c r="L434">
        <v>195242642</v>
      </c>
      <c r="N434">
        <v>1010</v>
      </c>
      <c r="O434" t="s">
        <v>145</v>
      </c>
      <c r="P434" t="s">
        <v>145</v>
      </c>
      <c r="Q434">
        <v>1</v>
      </c>
      <c r="W434">
        <v>0</v>
      </c>
      <c r="X434">
        <v>433429360</v>
      </c>
      <c r="Y434">
        <v>0</v>
      </c>
      <c r="AA434">
        <v>195.93</v>
      </c>
      <c r="AB434">
        <v>0</v>
      </c>
      <c r="AC434">
        <v>0</v>
      </c>
      <c r="AD434">
        <v>0</v>
      </c>
      <c r="AE434">
        <v>27.99</v>
      </c>
      <c r="AF434">
        <v>0</v>
      </c>
      <c r="AG434">
        <v>0</v>
      </c>
      <c r="AH434">
        <v>0</v>
      </c>
      <c r="AI434">
        <v>7</v>
      </c>
      <c r="AJ434">
        <v>1</v>
      </c>
      <c r="AK434">
        <v>1</v>
      </c>
      <c r="AL434">
        <v>1</v>
      </c>
      <c r="AN434">
        <v>0</v>
      </c>
      <c r="AO434">
        <v>1</v>
      </c>
      <c r="AP434">
        <v>1</v>
      </c>
      <c r="AQ434">
        <v>0</v>
      </c>
      <c r="AR434">
        <v>0</v>
      </c>
      <c r="AT434">
        <v>1</v>
      </c>
      <c r="AU434" t="s">
        <v>212</v>
      </c>
      <c r="AV434">
        <v>0</v>
      </c>
      <c r="AW434">
        <v>2</v>
      </c>
      <c r="AX434">
        <v>991710202</v>
      </c>
      <c r="AY434">
        <v>1</v>
      </c>
      <c r="AZ434">
        <v>0</v>
      </c>
      <c r="BA434">
        <v>432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CX434">
        <f ca="1">Y434*Source!I125</f>
        <v>0</v>
      </c>
      <c r="CY434">
        <f t="shared" si="107"/>
        <v>195.93</v>
      </c>
      <c r="CZ434">
        <f t="shared" si="108"/>
        <v>27.99</v>
      </c>
      <c r="DA434">
        <f t="shared" si="109"/>
        <v>7</v>
      </c>
      <c r="DB434">
        <f t="shared" si="110"/>
        <v>0</v>
      </c>
      <c r="DC434">
        <f t="shared" si="111"/>
        <v>0</v>
      </c>
    </row>
    <row r="435" spans="1:107">
      <c r="A435">
        <f ca="1">ROW(Source!A126)</f>
        <v>126</v>
      </c>
      <c r="B435">
        <v>991675999</v>
      </c>
      <c r="C435">
        <v>991710203</v>
      </c>
      <c r="D435">
        <v>37775796</v>
      </c>
      <c r="E435">
        <v>1</v>
      </c>
      <c r="F435">
        <v>1</v>
      </c>
      <c r="G435">
        <v>1</v>
      </c>
      <c r="H435">
        <v>1</v>
      </c>
      <c r="I435" t="s">
        <v>628</v>
      </c>
      <c r="K435" t="s">
        <v>629</v>
      </c>
      <c r="L435">
        <v>1369</v>
      </c>
      <c r="N435">
        <v>1013</v>
      </c>
      <c r="O435" t="s">
        <v>499</v>
      </c>
      <c r="P435" t="s">
        <v>499</v>
      </c>
      <c r="Q435">
        <v>1</v>
      </c>
      <c r="W435">
        <v>0</v>
      </c>
      <c r="X435">
        <v>-1803619151</v>
      </c>
      <c r="Y435">
        <v>16.295500000000001</v>
      </c>
      <c r="AA435">
        <v>0</v>
      </c>
      <c r="AB435">
        <v>0</v>
      </c>
      <c r="AC435">
        <v>0</v>
      </c>
      <c r="AD435">
        <v>9.2899999999999991</v>
      </c>
      <c r="AE435">
        <v>0</v>
      </c>
      <c r="AF435">
        <v>0</v>
      </c>
      <c r="AG435">
        <v>0</v>
      </c>
      <c r="AH435">
        <v>9.2899999999999991</v>
      </c>
      <c r="AI435">
        <v>1</v>
      </c>
      <c r="AJ435">
        <v>1</v>
      </c>
      <c r="AK435">
        <v>1</v>
      </c>
      <c r="AL435">
        <v>1</v>
      </c>
      <c r="AN435">
        <v>0</v>
      </c>
      <c r="AO435">
        <v>1</v>
      </c>
      <c r="AP435">
        <v>1</v>
      </c>
      <c r="AQ435">
        <v>0</v>
      </c>
      <c r="AR435">
        <v>0</v>
      </c>
      <c r="AT435">
        <v>14.17</v>
      </c>
      <c r="AU435" t="s">
        <v>98</v>
      </c>
      <c r="AV435">
        <v>1</v>
      </c>
      <c r="AW435">
        <v>2</v>
      </c>
      <c r="AX435">
        <v>991710218</v>
      </c>
      <c r="AY435">
        <v>1</v>
      </c>
      <c r="AZ435">
        <v>0</v>
      </c>
      <c r="BA435">
        <v>433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CX435">
        <f ca="1">Y435*Source!I126</f>
        <v>32.591000000000001</v>
      </c>
      <c r="CY435">
        <f>AD435</f>
        <v>9.2899999999999991</v>
      </c>
      <c r="CZ435">
        <f>AH435</f>
        <v>9.2899999999999991</v>
      </c>
      <c r="DA435">
        <f>AL435</f>
        <v>1</v>
      </c>
      <c r="DB435">
        <f>ROUND((ROUND(AT435*CZ435,2)*1.15),6)</f>
        <v>151.386</v>
      </c>
      <c r="DC435">
        <f>ROUND((ROUND(AT435*AG435,2)*1.15),6)</f>
        <v>0</v>
      </c>
    </row>
    <row r="436" spans="1:107">
      <c r="A436">
        <f ca="1">ROW(Source!A126)</f>
        <v>126</v>
      </c>
      <c r="B436">
        <v>991675999</v>
      </c>
      <c r="C436">
        <v>991710203</v>
      </c>
      <c r="D436">
        <v>121548</v>
      </c>
      <c r="E436">
        <v>1</v>
      </c>
      <c r="F436">
        <v>1</v>
      </c>
      <c r="G436">
        <v>1</v>
      </c>
      <c r="H436">
        <v>1</v>
      </c>
      <c r="I436" t="s">
        <v>92</v>
      </c>
      <c r="K436" t="s">
        <v>500</v>
      </c>
      <c r="L436">
        <v>608254</v>
      </c>
      <c r="N436">
        <v>1013</v>
      </c>
      <c r="O436" t="s">
        <v>501</v>
      </c>
      <c r="P436" t="s">
        <v>501</v>
      </c>
      <c r="Q436">
        <v>1</v>
      </c>
      <c r="W436">
        <v>0</v>
      </c>
      <c r="X436">
        <v>-185737400</v>
      </c>
      <c r="Y436">
        <v>6.25E-2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1</v>
      </c>
      <c r="AJ436">
        <v>1</v>
      </c>
      <c r="AK436">
        <v>1</v>
      </c>
      <c r="AL436">
        <v>1</v>
      </c>
      <c r="AN436">
        <v>0</v>
      </c>
      <c r="AO436">
        <v>1</v>
      </c>
      <c r="AP436">
        <v>1</v>
      </c>
      <c r="AQ436">
        <v>0</v>
      </c>
      <c r="AR436">
        <v>0</v>
      </c>
      <c r="AT436">
        <v>0.05</v>
      </c>
      <c r="AU436" t="s">
        <v>97</v>
      </c>
      <c r="AV436">
        <v>2</v>
      </c>
      <c r="AW436">
        <v>2</v>
      </c>
      <c r="AX436">
        <v>991710219</v>
      </c>
      <c r="AY436">
        <v>1</v>
      </c>
      <c r="AZ436">
        <v>0</v>
      </c>
      <c r="BA436">
        <v>434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CX436">
        <f ca="1">Y436*Source!I126</f>
        <v>0.125</v>
      </c>
      <c r="CY436">
        <f>AD436</f>
        <v>0</v>
      </c>
      <c r="CZ436">
        <f>AH436</f>
        <v>0</v>
      </c>
      <c r="DA436">
        <f>AL436</f>
        <v>1</v>
      </c>
      <c r="DB436">
        <f>ROUND((ROUND(AT436*CZ436,2)*1.25),6)</f>
        <v>0</v>
      </c>
      <c r="DC436">
        <f>ROUND((ROUND(AT436*AG436,2)*1.25),6)</f>
        <v>0</v>
      </c>
    </row>
    <row r="437" spans="1:107">
      <c r="A437">
        <f ca="1">ROW(Source!A126)</f>
        <v>126</v>
      </c>
      <c r="B437">
        <v>991675999</v>
      </c>
      <c r="C437">
        <v>991710203</v>
      </c>
      <c r="D437">
        <v>338036808</v>
      </c>
      <c r="E437">
        <v>1</v>
      </c>
      <c r="F437">
        <v>1</v>
      </c>
      <c r="G437">
        <v>1</v>
      </c>
      <c r="H437">
        <v>2</v>
      </c>
      <c r="I437" t="s">
        <v>521</v>
      </c>
      <c r="J437" t="s">
        <v>522</v>
      </c>
      <c r="K437" t="s">
        <v>523</v>
      </c>
      <c r="L437">
        <v>1368</v>
      </c>
      <c r="N437">
        <v>91022270</v>
      </c>
      <c r="O437" t="s">
        <v>505</v>
      </c>
      <c r="P437" t="s">
        <v>505</v>
      </c>
      <c r="Q437">
        <v>1</v>
      </c>
      <c r="W437">
        <v>0</v>
      </c>
      <c r="X437">
        <v>1106923569</v>
      </c>
      <c r="Y437">
        <v>6.25E-2</v>
      </c>
      <c r="AA437">
        <v>0</v>
      </c>
      <c r="AB437">
        <v>112</v>
      </c>
      <c r="AC437">
        <v>13.5</v>
      </c>
      <c r="AD437">
        <v>0</v>
      </c>
      <c r="AE437">
        <v>0</v>
      </c>
      <c r="AF437">
        <v>112</v>
      </c>
      <c r="AG437">
        <v>13.5</v>
      </c>
      <c r="AH437">
        <v>0</v>
      </c>
      <c r="AI437">
        <v>1</v>
      </c>
      <c r="AJ437">
        <v>1</v>
      </c>
      <c r="AK437">
        <v>1</v>
      </c>
      <c r="AL437">
        <v>1</v>
      </c>
      <c r="AN437">
        <v>0</v>
      </c>
      <c r="AO437">
        <v>1</v>
      </c>
      <c r="AP437">
        <v>1</v>
      </c>
      <c r="AQ437">
        <v>0</v>
      </c>
      <c r="AR437">
        <v>0</v>
      </c>
      <c r="AT437">
        <v>0.05</v>
      </c>
      <c r="AU437" t="s">
        <v>97</v>
      </c>
      <c r="AV437">
        <v>0</v>
      </c>
      <c r="AW437">
        <v>2</v>
      </c>
      <c r="AX437">
        <v>991710220</v>
      </c>
      <c r="AY437">
        <v>1</v>
      </c>
      <c r="AZ437">
        <v>0</v>
      </c>
      <c r="BA437">
        <v>435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CX437">
        <f ca="1">Y437*Source!I126</f>
        <v>0.125</v>
      </c>
      <c r="CY437">
        <f>AB437</f>
        <v>112</v>
      </c>
      <c r="CZ437">
        <f>AF437</f>
        <v>112</v>
      </c>
      <c r="DA437">
        <f>AJ437</f>
        <v>1</v>
      </c>
      <c r="DB437">
        <f>ROUND((ROUND(AT437*CZ437,2)*1.25),6)</f>
        <v>7</v>
      </c>
      <c r="DC437">
        <f>ROUND((ROUND(AT437*AG437,2)*1.25),6)</f>
        <v>0.85</v>
      </c>
    </row>
    <row r="438" spans="1:107">
      <c r="A438">
        <f ca="1">ROW(Source!A126)</f>
        <v>126</v>
      </c>
      <c r="B438">
        <v>991675999</v>
      </c>
      <c r="C438">
        <v>991710203</v>
      </c>
      <c r="D438">
        <v>338037086</v>
      </c>
      <c r="E438">
        <v>1</v>
      </c>
      <c r="F438">
        <v>1</v>
      </c>
      <c r="G438">
        <v>1</v>
      </c>
      <c r="H438">
        <v>2</v>
      </c>
      <c r="I438" t="s">
        <v>619</v>
      </c>
      <c r="J438" t="s">
        <v>620</v>
      </c>
      <c r="K438" t="s">
        <v>621</v>
      </c>
      <c r="L438">
        <v>1368</v>
      </c>
      <c r="N438">
        <v>91022270</v>
      </c>
      <c r="O438" t="s">
        <v>505</v>
      </c>
      <c r="P438" t="s">
        <v>505</v>
      </c>
      <c r="Q438">
        <v>1</v>
      </c>
      <c r="W438">
        <v>0</v>
      </c>
      <c r="X438">
        <v>1474986261</v>
      </c>
      <c r="Y438">
        <v>0.65</v>
      </c>
      <c r="AA438">
        <v>0</v>
      </c>
      <c r="AB438">
        <v>8.1</v>
      </c>
      <c r="AC438">
        <v>0</v>
      </c>
      <c r="AD438">
        <v>0</v>
      </c>
      <c r="AE438">
        <v>0</v>
      </c>
      <c r="AF438">
        <v>8.1</v>
      </c>
      <c r="AG438">
        <v>0</v>
      </c>
      <c r="AH438">
        <v>0</v>
      </c>
      <c r="AI438">
        <v>1</v>
      </c>
      <c r="AJ438">
        <v>1</v>
      </c>
      <c r="AK438">
        <v>1</v>
      </c>
      <c r="AL438">
        <v>1</v>
      </c>
      <c r="AN438">
        <v>0</v>
      </c>
      <c r="AO438">
        <v>1</v>
      </c>
      <c r="AP438">
        <v>1</v>
      </c>
      <c r="AQ438">
        <v>0</v>
      </c>
      <c r="AR438">
        <v>0</v>
      </c>
      <c r="AT438">
        <v>0.52</v>
      </c>
      <c r="AU438" t="s">
        <v>97</v>
      </c>
      <c r="AV438">
        <v>0</v>
      </c>
      <c r="AW438">
        <v>2</v>
      </c>
      <c r="AX438">
        <v>991710221</v>
      </c>
      <c r="AY438">
        <v>1</v>
      </c>
      <c r="AZ438">
        <v>0</v>
      </c>
      <c r="BA438">
        <v>436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CX438">
        <f ca="1">Y438*Source!I126</f>
        <v>1.3</v>
      </c>
      <c r="CY438">
        <f>AB438</f>
        <v>8.1</v>
      </c>
      <c r="CZ438">
        <f>AF438</f>
        <v>8.1</v>
      </c>
      <c r="DA438">
        <f>AJ438</f>
        <v>1</v>
      </c>
      <c r="DB438">
        <f>ROUND((ROUND(AT438*CZ438,2)*1.25),6)</f>
        <v>5.2625000000000002</v>
      </c>
      <c r="DC438">
        <f>ROUND((ROUND(AT438*AG438,2)*1.25),6)</f>
        <v>0</v>
      </c>
    </row>
    <row r="439" spans="1:107">
      <c r="A439">
        <f ca="1">ROW(Source!A126)</f>
        <v>126</v>
      </c>
      <c r="B439">
        <v>991675999</v>
      </c>
      <c r="C439">
        <v>991710203</v>
      </c>
      <c r="D439">
        <v>338039342</v>
      </c>
      <c r="E439">
        <v>1</v>
      </c>
      <c r="F439">
        <v>1</v>
      </c>
      <c r="G439">
        <v>1</v>
      </c>
      <c r="H439">
        <v>2</v>
      </c>
      <c r="I439" t="s">
        <v>524</v>
      </c>
      <c r="J439" t="s">
        <v>525</v>
      </c>
      <c r="K439" t="s">
        <v>526</v>
      </c>
      <c r="L439">
        <v>1368</v>
      </c>
      <c r="N439">
        <v>91022270</v>
      </c>
      <c r="O439" t="s">
        <v>505</v>
      </c>
      <c r="P439" t="s">
        <v>505</v>
      </c>
      <c r="Q439">
        <v>1</v>
      </c>
      <c r="W439">
        <v>0</v>
      </c>
      <c r="X439">
        <v>1230759911</v>
      </c>
      <c r="Y439">
        <v>3.7499999999999999E-2</v>
      </c>
      <c r="AA439">
        <v>0</v>
      </c>
      <c r="AB439">
        <v>87.17</v>
      </c>
      <c r="AC439">
        <v>11.6</v>
      </c>
      <c r="AD439">
        <v>0</v>
      </c>
      <c r="AE439">
        <v>0</v>
      </c>
      <c r="AF439">
        <v>87.17</v>
      </c>
      <c r="AG439">
        <v>11.6</v>
      </c>
      <c r="AH439">
        <v>0</v>
      </c>
      <c r="AI439">
        <v>1</v>
      </c>
      <c r="AJ439">
        <v>1</v>
      </c>
      <c r="AK439">
        <v>1</v>
      </c>
      <c r="AL439">
        <v>1</v>
      </c>
      <c r="AN439">
        <v>0</v>
      </c>
      <c r="AO439">
        <v>1</v>
      </c>
      <c r="AP439">
        <v>1</v>
      </c>
      <c r="AQ439">
        <v>0</v>
      </c>
      <c r="AR439">
        <v>0</v>
      </c>
      <c r="AT439">
        <v>0.03</v>
      </c>
      <c r="AU439" t="s">
        <v>97</v>
      </c>
      <c r="AV439">
        <v>0</v>
      </c>
      <c r="AW439">
        <v>2</v>
      </c>
      <c r="AX439">
        <v>991710222</v>
      </c>
      <c r="AY439">
        <v>1</v>
      </c>
      <c r="AZ439">
        <v>0</v>
      </c>
      <c r="BA439">
        <v>437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CX439">
        <f ca="1">Y439*Source!I126</f>
        <v>7.4999999999999997E-2</v>
      </c>
      <c r="CY439">
        <f>AB439</f>
        <v>87.17</v>
      </c>
      <c r="CZ439">
        <f>AF439</f>
        <v>87.17</v>
      </c>
      <c r="DA439">
        <f>AJ439</f>
        <v>1</v>
      </c>
      <c r="DB439">
        <f>ROUND((ROUND(AT439*CZ439,2)*1.25),6)</f>
        <v>3.2749999999999999</v>
      </c>
      <c r="DC439">
        <f>ROUND((ROUND(AT439*AG439,2)*1.25),6)</f>
        <v>0.4375</v>
      </c>
    </row>
    <row r="440" spans="1:107">
      <c r="A440">
        <f ca="1">ROW(Source!A126)</f>
        <v>126</v>
      </c>
      <c r="B440">
        <v>991675999</v>
      </c>
      <c r="C440">
        <v>991710203</v>
      </c>
      <c r="D440">
        <v>337978401</v>
      </c>
      <c r="E440">
        <v>1</v>
      </c>
      <c r="F440">
        <v>1</v>
      </c>
      <c r="G440">
        <v>1</v>
      </c>
      <c r="H440">
        <v>3</v>
      </c>
      <c r="I440" t="s">
        <v>622</v>
      </c>
      <c r="J440" t="s">
        <v>623</v>
      </c>
      <c r="K440" t="s">
        <v>624</v>
      </c>
      <c r="L440">
        <v>1348</v>
      </c>
      <c r="N440">
        <v>39568864</v>
      </c>
      <c r="O440" t="s">
        <v>530</v>
      </c>
      <c r="P440" t="s">
        <v>530</v>
      </c>
      <c r="Q440">
        <v>1000</v>
      </c>
      <c r="W440">
        <v>0</v>
      </c>
      <c r="X440">
        <v>-2063358494</v>
      </c>
      <c r="Y440">
        <v>3.8999999999999999E-4</v>
      </c>
      <c r="AA440">
        <v>10362</v>
      </c>
      <c r="AB440">
        <v>0</v>
      </c>
      <c r="AC440">
        <v>0</v>
      </c>
      <c r="AD440">
        <v>0</v>
      </c>
      <c r="AE440">
        <v>10362</v>
      </c>
      <c r="AF440">
        <v>0</v>
      </c>
      <c r="AG440">
        <v>0</v>
      </c>
      <c r="AH440">
        <v>0</v>
      </c>
      <c r="AI440">
        <v>1</v>
      </c>
      <c r="AJ440">
        <v>1</v>
      </c>
      <c r="AK440">
        <v>1</v>
      </c>
      <c r="AL440">
        <v>1</v>
      </c>
      <c r="AN440">
        <v>0</v>
      </c>
      <c r="AO440">
        <v>1</v>
      </c>
      <c r="AP440">
        <v>0</v>
      </c>
      <c r="AQ440">
        <v>0</v>
      </c>
      <c r="AR440">
        <v>0</v>
      </c>
      <c r="AT440">
        <v>3.8999999999999999E-4</v>
      </c>
      <c r="AV440">
        <v>0</v>
      </c>
      <c r="AW440">
        <v>2</v>
      </c>
      <c r="AX440">
        <v>991710223</v>
      </c>
      <c r="AY440">
        <v>1</v>
      </c>
      <c r="AZ440">
        <v>0</v>
      </c>
      <c r="BA440">
        <v>438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CX440">
        <f ca="1">Y440*Source!I126</f>
        <v>7.7999999999999999E-4</v>
      </c>
      <c r="CY440">
        <f t="shared" ref="CY440:CY448" si="112">AA440</f>
        <v>10362</v>
      </c>
      <c r="CZ440">
        <f t="shared" ref="CZ440:CZ448" si="113">AE440</f>
        <v>10362</v>
      </c>
      <c r="DA440">
        <f t="shared" ref="DA440:DA448" si="114">AI440</f>
        <v>1</v>
      </c>
      <c r="DB440">
        <f t="shared" ref="DB440:DB448" si="115">ROUND(ROUND(AT440*CZ440,2),6)</f>
        <v>4.04</v>
      </c>
      <c r="DC440">
        <f t="shared" ref="DC440:DC448" si="116">ROUND(ROUND(AT440*AG440,2),6)</f>
        <v>0</v>
      </c>
    </row>
    <row r="441" spans="1:107">
      <c r="A441">
        <f ca="1">ROW(Source!A126)</f>
        <v>126</v>
      </c>
      <c r="B441">
        <v>991675999</v>
      </c>
      <c r="C441">
        <v>991710203</v>
      </c>
      <c r="D441">
        <v>337974554</v>
      </c>
      <c r="E441">
        <v>1</v>
      </c>
      <c r="F441">
        <v>1</v>
      </c>
      <c r="G441">
        <v>1</v>
      </c>
      <c r="H441">
        <v>3</v>
      </c>
      <c r="I441" t="s">
        <v>630</v>
      </c>
      <c r="J441" t="s">
        <v>631</v>
      </c>
      <c r="K441" t="s">
        <v>632</v>
      </c>
      <c r="L441">
        <v>1346</v>
      </c>
      <c r="N441">
        <v>39568864</v>
      </c>
      <c r="O441" t="s">
        <v>540</v>
      </c>
      <c r="P441" t="s">
        <v>540</v>
      </c>
      <c r="Q441">
        <v>1</v>
      </c>
      <c r="W441">
        <v>0</v>
      </c>
      <c r="X441">
        <v>-1947909329</v>
      </c>
      <c r="Y441">
        <v>7.0000000000000007E-2</v>
      </c>
      <c r="AA441">
        <v>23.09</v>
      </c>
      <c r="AB441">
        <v>0</v>
      </c>
      <c r="AC441">
        <v>0</v>
      </c>
      <c r="AD441">
        <v>0</v>
      </c>
      <c r="AE441">
        <v>23.09</v>
      </c>
      <c r="AF441">
        <v>0</v>
      </c>
      <c r="AG441">
        <v>0</v>
      </c>
      <c r="AH441">
        <v>0</v>
      </c>
      <c r="AI441">
        <v>1</v>
      </c>
      <c r="AJ441">
        <v>1</v>
      </c>
      <c r="AK441">
        <v>1</v>
      </c>
      <c r="AL441">
        <v>1</v>
      </c>
      <c r="AN441">
        <v>0</v>
      </c>
      <c r="AO441">
        <v>1</v>
      </c>
      <c r="AP441">
        <v>0</v>
      </c>
      <c r="AQ441">
        <v>0</v>
      </c>
      <c r="AR441">
        <v>0</v>
      </c>
      <c r="AT441">
        <v>7.0000000000000007E-2</v>
      </c>
      <c r="AV441">
        <v>0</v>
      </c>
      <c r="AW441">
        <v>2</v>
      </c>
      <c r="AX441">
        <v>991710224</v>
      </c>
      <c r="AY441">
        <v>1</v>
      </c>
      <c r="AZ441">
        <v>0</v>
      </c>
      <c r="BA441">
        <v>439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CX441">
        <f ca="1">Y441*Source!I126</f>
        <v>0.14000000000000001</v>
      </c>
      <c r="CY441">
        <f t="shared" si="112"/>
        <v>23.09</v>
      </c>
      <c r="CZ441">
        <f t="shared" si="113"/>
        <v>23.09</v>
      </c>
      <c r="DA441">
        <f t="shared" si="114"/>
        <v>1</v>
      </c>
      <c r="DB441">
        <f t="shared" si="115"/>
        <v>1.62</v>
      </c>
      <c r="DC441">
        <f t="shared" si="116"/>
        <v>0</v>
      </c>
    </row>
    <row r="442" spans="1:107">
      <c r="A442">
        <f ca="1">ROW(Source!A126)</f>
        <v>126</v>
      </c>
      <c r="B442">
        <v>991675999</v>
      </c>
      <c r="C442">
        <v>991710203</v>
      </c>
      <c r="D442">
        <v>337978654</v>
      </c>
      <c r="E442">
        <v>1</v>
      </c>
      <c r="F442">
        <v>1</v>
      </c>
      <c r="G442">
        <v>1</v>
      </c>
      <c r="H442">
        <v>3</v>
      </c>
      <c r="I442" t="s">
        <v>625</v>
      </c>
      <c r="J442" t="s">
        <v>626</v>
      </c>
      <c r="K442" t="s">
        <v>627</v>
      </c>
      <c r="L442">
        <v>1348</v>
      </c>
      <c r="N442">
        <v>39568864</v>
      </c>
      <c r="O442" t="s">
        <v>530</v>
      </c>
      <c r="P442" t="s">
        <v>530</v>
      </c>
      <c r="Q442">
        <v>1000</v>
      </c>
      <c r="W442">
        <v>0</v>
      </c>
      <c r="X442">
        <v>-215593005</v>
      </c>
      <c r="Y442">
        <v>1.2700000000000001E-3</v>
      </c>
      <c r="AA442">
        <v>15323</v>
      </c>
      <c r="AB442">
        <v>0</v>
      </c>
      <c r="AC442">
        <v>0</v>
      </c>
      <c r="AD442">
        <v>0</v>
      </c>
      <c r="AE442">
        <v>15323</v>
      </c>
      <c r="AF442">
        <v>0</v>
      </c>
      <c r="AG442">
        <v>0</v>
      </c>
      <c r="AH442">
        <v>0</v>
      </c>
      <c r="AI442">
        <v>1</v>
      </c>
      <c r="AJ442">
        <v>1</v>
      </c>
      <c r="AK442">
        <v>1</v>
      </c>
      <c r="AL442">
        <v>1</v>
      </c>
      <c r="AN442">
        <v>0</v>
      </c>
      <c r="AO442">
        <v>1</v>
      </c>
      <c r="AP442">
        <v>0</v>
      </c>
      <c r="AQ442">
        <v>0</v>
      </c>
      <c r="AR442">
        <v>0</v>
      </c>
      <c r="AT442">
        <v>1.2700000000000001E-3</v>
      </c>
      <c r="AV442">
        <v>0</v>
      </c>
      <c r="AW442">
        <v>2</v>
      </c>
      <c r="AX442">
        <v>991710225</v>
      </c>
      <c r="AY442">
        <v>1</v>
      </c>
      <c r="AZ442">
        <v>0</v>
      </c>
      <c r="BA442">
        <v>440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CX442">
        <f ca="1">Y442*Source!I126</f>
        <v>2.5400000000000002E-3</v>
      </c>
      <c r="CY442">
        <f t="shared" si="112"/>
        <v>15323</v>
      </c>
      <c r="CZ442">
        <f t="shared" si="113"/>
        <v>15323</v>
      </c>
      <c r="DA442">
        <f t="shared" si="114"/>
        <v>1</v>
      </c>
      <c r="DB442">
        <f t="shared" si="115"/>
        <v>19.46</v>
      </c>
      <c r="DC442">
        <f t="shared" si="116"/>
        <v>0</v>
      </c>
    </row>
    <row r="443" spans="1:107">
      <c r="A443">
        <f ca="1">ROW(Source!A126)</f>
        <v>126</v>
      </c>
      <c r="B443">
        <v>991675999</v>
      </c>
      <c r="C443">
        <v>991710203</v>
      </c>
      <c r="D443">
        <v>337995813</v>
      </c>
      <c r="E443">
        <v>1</v>
      </c>
      <c r="F443">
        <v>1</v>
      </c>
      <c r="G443">
        <v>1</v>
      </c>
      <c r="H443">
        <v>3</v>
      </c>
      <c r="I443" t="s">
        <v>633</v>
      </c>
      <c r="J443" t="s">
        <v>634</v>
      </c>
      <c r="K443" t="s">
        <v>635</v>
      </c>
      <c r="L443">
        <v>1348</v>
      </c>
      <c r="N443">
        <v>39568864</v>
      </c>
      <c r="O443" t="s">
        <v>530</v>
      </c>
      <c r="P443" t="s">
        <v>530</v>
      </c>
      <c r="Q443">
        <v>1000</v>
      </c>
      <c r="W443">
        <v>0</v>
      </c>
      <c r="X443">
        <v>1998706905</v>
      </c>
      <c r="Y443">
        <v>2.2000000000000001E-3</v>
      </c>
      <c r="AA443">
        <v>10100</v>
      </c>
      <c r="AB443">
        <v>0</v>
      </c>
      <c r="AC443">
        <v>0</v>
      </c>
      <c r="AD443">
        <v>0</v>
      </c>
      <c r="AE443">
        <v>10100</v>
      </c>
      <c r="AF443">
        <v>0</v>
      </c>
      <c r="AG443">
        <v>0</v>
      </c>
      <c r="AH443">
        <v>0</v>
      </c>
      <c r="AI443">
        <v>1</v>
      </c>
      <c r="AJ443">
        <v>1</v>
      </c>
      <c r="AK443">
        <v>1</v>
      </c>
      <c r="AL443">
        <v>1</v>
      </c>
      <c r="AN443">
        <v>0</v>
      </c>
      <c r="AO443">
        <v>1</v>
      </c>
      <c r="AP443">
        <v>0</v>
      </c>
      <c r="AQ443">
        <v>0</v>
      </c>
      <c r="AR443">
        <v>0</v>
      </c>
      <c r="AT443">
        <v>2.2000000000000001E-3</v>
      </c>
      <c r="AV443">
        <v>0</v>
      </c>
      <c r="AW443">
        <v>2</v>
      </c>
      <c r="AX443">
        <v>991710226</v>
      </c>
      <c r="AY443">
        <v>1</v>
      </c>
      <c r="AZ443">
        <v>0</v>
      </c>
      <c r="BA443">
        <v>441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CX443">
        <f ca="1">Y443*Source!I126</f>
        <v>4.4000000000000003E-3</v>
      </c>
      <c r="CY443">
        <f t="shared" si="112"/>
        <v>10100</v>
      </c>
      <c r="CZ443">
        <f t="shared" si="113"/>
        <v>10100</v>
      </c>
      <c r="DA443">
        <f t="shared" si="114"/>
        <v>1</v>
      </c>
      <c r="DB443">
        <f t="shared" si="115"/>
        <v>22.22</v>
      </c>
      <c r="DC443">
        <f t="shared" si="116"/>
        <v>0</v>
      </c>
    </row>
    <row r="444" spans="1:107">
      <c r="A444">
        <f ca="1">ROW(Source!A126)</f>
        <v>126</v>
      </c>
      <c r="B444">
        <v>991675999</v>
      </c>
      <c r="C444">
        <v>991710203</v>
      </c>
      <c r="D444">
        <v>338004662</v>
      </c>
      <c r="E444">
        <v>1</v>
      </c>
      <c r="F444">
        <v>1</v>
      </c>
      <c r="G444">
        <v>1</v>
      </c>
      <c r="H444">
        <v>3</v>
      </c>
      <c r="I444" t="s">
        <v>218</v>
      </c>
      <c r="J444" t="s">
        <v>221</v>
      </c>
      <c r="K444" t="s">
        <v>219</v>
      </c>
      <c r="L444">
        <v>1035</v>
      </c>
      <c r="N444">
        <v>1013</v>
      </c>
      <c r="O444" t="s">
        <v>220</v>
      </c>
      <c r="P444" t="s">
        <v>220</v>
      </c>
      <c r="Q444">
        <v>1</v>
      </c>
      <c r="W444">
        <v>1</v>
      </c>
      <c r="X444">
        <v>-1603655374</v>
      </c>
      <c r="Y444">
        <v>-1</v>
      </c>
      <c r="AA444">
        <v>2453.8000000000002</v>
      </c>
      <c r="AB444">
        <v>0</v>
      </c>
      <c r="AC444">
        <v>0</v>
      </c>
      <c r="AD444">
        <v>0</v>
      </c>
      <c r="AE444">
        <v>2453.8000000000002</v>
      </c>
      <c r="AF444">
        <v>0</v>
      </c>
      <c r="AG444">
        <v>0</v>
      </c>
      <c r="AH444">
        <v>0</v>
      </c>
      <c r="AI444">
        <v>1</v>
      </c>
      <c r="AJ444">
        <v>1</v>
      </c>
      <c r="AK444">
        <v>1</v>
      </c>
      <c r="AL444">
        <v>1</v>
      </c>
      <c r="AN444">
        <v>0</v>
      </c>
      <c r="AO444">
        <v>1</v>
      </c>
      <c r="AP444">
        <v>0</v>
      </c>
      <c r="AQ444">
        <v>0</v>
      </c>
      <c r="AR444">
        <v>0</v>
      </c>
      <c r="AT444">
        <v>-1</v>
      </c>
      <c r="AV444">
        <v>0</v>
      </c>
      <c r="AW444">
        <v>2</v>
      </c>
      <c r="AX444">
        <v>991710227</v>
      </c>
      <c r="AY444">
        <v>1</v>
      </c>
      <c r="AZ444">
        <v>6144</v>
      </c>
      <c r="BA444">
        <v>442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CX444">
        <f ca="1">Y444*Source!I126</f>
        <v>-2</v>
      </c>
      <c r="CY444">
        <f t="shared" si="112"/>
        <v>2453.8000000000002</v>
      </c>
      <c r="CZ444">
        <f t="shared" si="113"/>
        <v>2453.8000000000002</v>
      </c>
      <c r="DA444">
        <f t="shared" si="114"/>
        <v>1</v>
      </c>
      <c r="DB444">
        <f t="shared" si="115"/>
        <v>-2453.8000000000002</v>
      </c>
      <c r="DC444">
        <f t="shared" si="116"/>
        <v>0</v>
      </c>
    </row>
    <row r="445" spans="1:107">
      <c r="A445">
        <f ca="1">ROW(Source!A126)</f>
        <v>126</v>
      </c>
      <c r="B445">
        <v>991675999</v>
      </c>
      <c r="C445">
        <v>991710203</v>
      </c>
      <c r="D445">
        <v>338009584</v>
      </c>
      <c r="E445">
        <v>1</v>
      </c>
      <c r="F445">
        <v>1</v>
      </c>
      <c r="G445">
        <v>1</v>
      </c>
      <c r="H445">
        <v>3</v>
      </c>
      <c r="I445" t="s">
        <v>636</v>
      </c>
      <c r="J445" t="s">
        <v>637</v>
      </c>
      <c r="K445" t="s">
        <v>638</v>
      </c>
      <c r="L445">
        <v>1339</v>
      </c>
      <c r="N445">
        <v>1007</v>
      </c>
      <c r="O445" t="s">
        <v>512</v>
      </c>
      <c r="P445" t="s">
        <v>512</v>
      </c>
      <c r="Q445">
        <v>1</v>
      </c>
      <c r="W445">
        <v>0</v>
      </c>
      <c r="X445">
        <v>-769468533</v>
      </c>
      <c r="Y445">
        <v>1.4E-2</v>
      </c>
      <c r="AA445">
        <v>485.9</v>
      </c>
      <c r="AB445">
        <v>0</v>
      </c>
      <c r="AC445">
        <v>0</v>
      </c>
      <c r="AD445">
        <v>0</v>
      </c>
      <c r="AE445">
        <v>485.9</v>
      </c>
      <c r="AF445">
        <v>0</v>
      </c>
      <c r="AG445">
        <v>0</v>
      </c>
      <c r="AH445">
        <v>0</v>
      </c>
      <c r="AI445">
        <v>1</v>
      </c>
      <c r="AJ445">
        <v>1</v>
      </c>
      <c r="AK445">
        <v>1</v>
      </c>
      <c r="AL445">
        <v>1</v>
      </c>
      <c r="AN445">
        <v>0</v>
      </c>
      <c r="AO445">
        <v>1</v>
      </c>
      <c r="AP445">
        <v>0</v>
      </c>
      <c r="AQ445">
        <v>0</v>
      </c>
      <c r="AR445">
        <v>0</v>
      </c>
      <c r="AT445">
        <v>1.4E-2</v>
      </c>
      <c r="AV445">
        <v>0</v>
      </c>
      <c r="AW445">
        <v>2</v>
      </c>
      <c r="AX445">
        <v>991710228</v>
      </c>
      <c r="AY445">
        <v>1</v>
      </c>
      <c r="AZ445">
        <v>0</v>
      </c>
      <c r="BA445">
        <v>443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CX445">
        <f ca="1">Y445*Source!I126</f>
        <v>2.8000000000000001E-2</v>
      </c>
      <c r="CY445">
        <f t="shared" si="112"/>
        <v>485.9</v>
      </c>
      <c r="CZ445">
        <f t="shared" si="113"/>
        <v>485.9</v>
      </c>
      <c r="DA445">
        <f t="shared" si="114"/>
        <v>1</v>
      </c>
      <c r="DB445">
        <f t="shared" si="115"/>
        <v>6.8</v>
      </c>
      <c r="DC445">
        <f t="shared" si="116"/>
        <v>0</v>
      </c>
    </row>
    <row r="446" spans="1:107">
      <c r="A446">
        <f ca="1">ROW(Source!A126)</f>
        <v>126</v>
      </c>
      <c r="B446">
        <v>991675999</v>
      </c>
      <c r="C446">
        <v>991710203</v>
      </c>
      <c r="D446">
        <v>338025034</v>
      </c>
      <c r="E446">
        <v>1</v>
      </c>
      <c r="F446">
        <v>1</v>
      </c>
      <c r="G446">
        <v>1</v>
      </c>
      <c r="H446">
        <v>3</v>
      </c>
      <c r="I446" t="s">
        <v>639</v>
      </c>
      <c r="J446" t="s">
        <v>640</v>
      </c>
      <c r="K446" t="s">
        <v>641</v>
      </c>
      <c r="L446">
        <v>195242642</v>
      </c>
      <c r="N446">
        <v>1010</v>
      </c>
      <c r="O446" t="s">
        <v>145</v>
      </c>
      <c r="P446" t="s">
        <v>145</v>
      </c>
      <c r="Q446">
        <v>1</v>
      </c>
      <c r="W446">
        <v>0</v>
      </c>
      <c r="X446">
        <v>-35722549</v>
      </c>
      <c r="Y446">
        <v>1</v>
      </c>
      <c r="AA446">
        <v>23</v>
      </c>
      <c r="AB446">
        <v>0</v>
      </c>
      <c r="AC446">
        <v>0</v>
      </c>
      <c r="AD446">
        <v>0</v>
      </c>
      <c r="AE446">
        <v>23</v>
      </c>
      <c r="AF446">
        <v>0</v>
      </c>
      <c r="AG446">
        <v>0</v>
      </c>
      <c r="AH446">
        <v>0</v>
      </c>
      <c r="AI446">
        <v>1</v>
      </c>
      <c r="AJ446">
        <v>1</v>
      </c>
      <c r="AK446">
        <v>1</v>
      </c>
      <c r="AL446">
        <v>1</v>
      </c>
      <c r="AN446">
        <v>0</v>
      </c>
      <c r="AO446">
        <v>1</v>
      </c>
      <c r="AP446">
        <v>0</v>
      </c>
      <c r="AQ446">
        <v>0</v>
      </c>
      <c r="AR446">
        <v>0</v>
      </c>
      <c r="AT446">
        <v>1</v>
      </c>
      <c r="AV446">
        <v>0</v>
      </c>
      <c r="AW446">
        <v>2</v>
      </c>
      <c r="AX446">
        <v>991710229</v>
      </c>
      <c r="AY446">
        <v>1</v>
      </c>
      <c r="AZ446">
        <v>0</v>
      </c>
      <c r="BA446">
        <v>444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CX446">
        <f ca="1">Y446*Source!I126</f>
        <v>2</v>
      </c>
      <c r="CY446">
        <f t="shared" si="112"/>
        <v>23</v>
      </c>
      <c r="CZ446">
        <f t="shared" si="113"/>
        <v>23</v>
      </c>
      <c r="DA446">
        <f t="shared" si="114"/>
        <v>1</v>
      </c>
      <c r="DB446">
        <f t="shared" si="115"/>
        <v>23</v>
      </c>
      <c r="DC446">
        <f t="shared" si="116"/>
        <v>0</v>
      </c>
    </row>
    <row r="447" spans="1:107">
      <c r="A447">
        <f ca="1">ROW(Source!A126)</f>
        <v>126</v>
      </c>
      <c r="B447">
        <v>991675999</v>
      </c>
      <c r="C447">
        <v>991710203</v>
      </c>
      <c r="D447">
        <v>338025035</v>
      </c>
      <c r="E447">
        <v>1</v>
      </c>
      <c r="F447">
        <v>1</v>
      </c>
      <c r="G447">
        <v>1</v>
      </c>
      <c r="H447">
        <v>3</v>
      </c>
      <c r="I447" t="s">
        <v>200</v>
      </c>
      <c r="J447" t="s">
        <v>202</v>
      </c>
      <c r="K447" t="s">
        <v>201</v>
      </c>
      <c r="L447">
        <v>195242642</v>
      </c>
      <c r="N447">
        <v>1010</v>
      </c>
      <c r="O447" t="s">
        <v>145</v>
      </c>
      <c r="P447" t="s">
        <v>145</v>
      </c>
      <c r="Q447">
        <v>1</v>
      </c>
      <c r="W447">
        <v>0</v>
      </c>
      <c r="X447">
        <v>433429360</v>
      </c>
      <c r="Y447">
        <v>1</v>
      </c>
      <c r="AA447">
        <v>27.99</v>
      </c>
      <c r="AB447">
        <v>0</v>
      </c>
      <c r="AC447">
        <v>0</v>
      </c>
      <c r="AD447">
        <v>0</v>
      </c>
      <c r="AE447">
        <v>27.99</v>
      </c>
      <c r="AF447">
        <v>0</v>
      </c>
      <c r="AG447">
        <v>0</v>
      </c>
      <c r="AH447">
        <v>0</v>
      </c>
      <c r="AI447">
        <v>1</v>
      </c>
      <c r="AJ447">
        <v>1</v>
      </c>
      <c r="AK447">
        <v>1</v>
      </c>
      <c r="AL447">
        <v>1</v>
      </c>
      <c r="AN447">
        <v>0</v>
      </c>
      <c r="AO447">
        <v>1</v>
      </c>
      <c r="AP447">
        <v>0</v>
      </c>
      <c r="AQ447">
        <v>0</v>
      </c>
      <c r="AR447">
        <v>0</v>
      </c>
      <c r="AT447">
        <v>1</v>
      </c>
      <c r="AV447">
        <v>0</v>
      </c>
      <c r="AW447">
        <v>2</v>
      </c>
      <c r="AX447">
        <v>991710230</v>
      </c>
      <c r="AY447">
        <v>1</v>
      </c>
      <c r="AZ447">
        <v>0</v>
      </c>
      <c r="BA447">
        <v>445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CX447">
        <f ca="1">Y447*Source!I126</f>
        <v>2</v>
      </c>
      <c r="CY447">
        <f t="shared" si="112"/>
        <v>27.99</v>
      </c>
      <c r="CZ447">
        <f t="shared" si="113"/>
        <v>27.99</v>
      </c>
      <c r="DA447">
        <f t="shared" si="114"/>
        <v>1</v>
      </c>
      <c r="DB447">
        <f t="shared" si="115"/>
        <v>27.99</v>
      </c>
      <c r="DC447">
        <f t="shared" si="116"/>
        <v>0</v>
      </c>
    </row>
    <row r="448" spans="1:107">
      <c r="A448">
        <f ca="1">ROW(Source!A126)</f>
        <v>126</v>
      </c>
      <c r="B448">
        <v>991675999</v>
      </c>
      <c r="C448">
        <v>991710203</v>
      </c>
      <c r="D448">
        <v>0</v>
      </c>
      <c r="E448">
        <v>1</v>
      </c>
      <c r="F448">
        <v>1</v>
      </c>
      <c r="G448">
        <v>1</v>
      </c>
      <c r="H448">
        <v>3</v>
      </c>
      <c r="I448" t="s">
        <v>109</v>
      </c>
      <c r="K448" t="s">
        <v>295</v>
      </c>
      <c r="L448">
        <v>1354</v>
      </c>
      <c r="N448">
        <v>1010</v>
      </c>
      <c r="O448" t="s">
        <v>144</v>
      </c>
      <c r="P448" t="s">
        <v>145</v>
      </c>
      <c r="Q448">
        <v>1</v>
      </c>
      <c r="W448">
        <v>0</v>
      </c>
      <c r="X448">
        <v>-1328431577</v>
      </c>
      <c r="Y448">
        <v>1</v>
      </c>
      <c r="AA448">
        <v>94683.33</v>
      </c>
      <c r="AB448">
        <v>0</v>
      </c>
      <c r="AC448">
        <v>0</v>
      </c>
      <c r="AD448">
        <v>0</v>
      </c>
      <c r="AE448">
        <v>94683.33</v>
      </c>
      <c r="AF448">
        <v>0</v>
      </c>
      <c r="AG448">
        <v>0</v>
      </c>
      <c r="AH448">
        <v>0</v>
      </c>
      <c r="AI448">
        <v>1</v>
      </c>
      <c r="AJ448">
        <v>1</v>
      </c>
      <c r="AK448">
        <v>1</v>
      </c>
      <c r="AL448">
        <v>1</v>
      </c>
      <c r="AN448">
        <v>0</v>
      </c>
      <c r="AO448">
        <v>0</v>
      </c>
      <c r="AP448">
        <v>0</v>
      </c>
      <c r="AQ448">
        <v>0</v>
      </c>
      <c r="AR448">
        <v>0</v>
      </c>
      <c r="AT448">
        <v>1</v>
      </c>
      <c r="AV448">
        <v>0</v>
      </c>
      <c r="AW448">
        <v>1</v>
      </c>
      <c r="AX448">
        <v>-1</v>
      </c>
      <c r="AY448">
        <v>0</v>
      </c>
      <c r="AZ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CX448">
        <f ca="1">Y448*Source!I126</f>
        <v>2</v>
      </c>
      <c r="CY448">
        <f t="shared" si="112"/>
        <v>94683.33</v>
      </c>
      <c r="CZ448">
        <f t="shared" si="113"/>
        <v>94683.33</v>
      </c>
      <c r="DA448">
        <f t="shared" si="114"/>
        <v>1</v>
      </c>
      <c r="DB448">
        <f t="shared" si="115"/>
        <v>94683.33</v>
      </c>
      <c r="DC448">
        <f t="shared" si="116"/>
        <v>0</v>
      </c>
    </row>
    <row r="449" spans="1:107">
      <c r="A449">
        <f ca="1">ROW(Source!A127)</f>
        <v>127</v>
      </c>
      <c r="B449">
        <v>991676013</v>
      </c>
      <c r="C449">
        <v>991710203</v>
      </c>
      <c r="D449">
        <v>37775796</v>
      </c>
      <c r="E449">
        <v>1</v>
      </c>
      <c r="F449">
        <v>1</v>
      </c>
      <c r="G449">
        <v>1</v>
      </c>
      <c r="H449">
        <v>1</v>
      </c>
      <c r="I449" t="s">
        <v>628</v>
      </c>
      <c r="K449" t="s">
        <v>629</v>
      </c>
      <c r="L449">
        <v>1369</v>
      </c>
      <c r="N449">
        <v>1013</v>
      </c>
      <c r="O449" t="s">
        <v>499</v>
      </c>
      <c r="P449" t="s">
        <v>499</v>
      </c>
      <c r="Q449">
        <v>1</v>
      </c>
      <c r="W449">
        <v>0</v>
      </c>
      <c r="X449">
        <v>-1803619151</v>
      </c>
      <c r="Y449">
        <v>16.295500000000001</v>
      </c>
      <c r="AA449">
        <v>0</v>
      </c>
      <c r="AB449">
        <v>0</v>
      </c>
      <c r="AC449">
        <v>0</v>
      </c>
      <c r="AD449">
        <v>9.2899999999999991</v>
      </c>
      <c r="AE449">
        <v>0</v>
      </c>
      <c r="AF449">
        <v>0</v>
      </c>
      <c r="AG449">
        <v>0</v>
      </c>
      <c r="AH449">
        <v>9.2899999999999991</v>
      </c>
      <c r="AI449">
        <v>1</v>
      </c>
      <c r="AJ449">
        <v>1</v>
      </c>
      <c r="AK449">
        <v>1</v>
      </c>
      <c r="AL449">
        <v>1</v>
      </c>
      <c r="AN449">
        <v>0</v>
      </c>
      <c r="AO449">
        <v>1</v>
      </c>
      <c r="AP449">
        <v>1</v>
      </c>
      <c r="AQ449">
        <v>0</v>
      </c>
      <c r="AR449">
        <v>0</v>
      </c>
      <c r="AT449">
        <v>14.17</v>
      </c>
      <c r="AU449" t="s">
        <v>98</v>
      </c>
      <c r="AV449">
        <v>1</v>
      </c>
      <c r="AW449">
        <v>2</v>
      </c>
      <c r="AX449">
        <v>991710218</v>
      </c>
      <c r="AY449">
        <v>1</v>
      </c>
      <c r="AZ449">
        <v>0</v>
      </c>
      <c r="BA449">
        <v>446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CX449">
        <f ca="1">Y449*Source!I127</f>
        <v>32.591000000000001</v>
      </c>
      <c r="CY449">
        <f>AD449</f>
        <v>9.2899999999999991</v>
      </c>
      <c r="CZ449">
        <f>AH449</f>
        <v>9.2899999999999991</v>
      </c>
      <c r="DA449">
        <f>AL449</f>
        <v>1</v>
      </c>
      <c r="DB449">
        <f>ROUND((ROUND(AT449*CZ449,2)*1.15),6)</f>
        <v>151.386</v>
      </c>
      <c r="DC449">
        <f>ROUND((ROUND(AT449*AG449,2)*1.15),6)</f>
        <v>0</v>
      </c>
    </row>
    <row r="450" spans="1:107">
      <c r="A450">
        <f ca="1">ROW(Source!A127)</f>
        <v>127</v>
      </c>
      <c r="B450">
        <v>991676013</v>
      </c>
      <c r="C450">
        <v>991710203</v>
      </c>
      <c r="D450">
        <v>121548</v>
      </c>
      <c r="E450">
        <v>1</v>
      </c>
      <c r="F450">
        <v>1</v>
      </c>
      <c r="G450">
        <v>1</v>
      </c>
      <c r="H450">
        <v>1</v>
      </c>
      <c r="I450" t="s">
        <v>92</v>
      </c>
      <c r="K450" t="s">
        <v>500</v>
      </c>
      <c r="L450">
        <v>608254</v>
      </c>
      <c r="N450">
        <v>1013</v>
      </c>
      <c r="O450" t="s">
        <v>501</v>
      </c>
      <c r="P450" t="s">
        <v>501</v>
      </c>
      <c r="Q450">
        <v>1</v>
      </c>
      <c r="W450">
        <v>0</v>
      </c>
      <c r="X450">
        <v>-185737400</v>
      </c>
      <c r="Y450">
        <v>6.25E-2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1</v>
      </c>
      <c r="AJ450">
        <v>1</v>
      </c>
      <c r="AK450">
        <v>1</v>
      </c>
      <c r="AL450">
        <v>1</v>
      </c>
      <c r="AN450">
        <v>0</v>
      </c>
      <c r="AO450">
        <v>1</v>
      </c>
      <c r="AP450">
        <v>1</v>
      </c>
      <c r="AQ450">
        <v>0</v>
      </c>
      <c r="AR450">
        <v>0</v>
      </c>
      <c r="AT450">
        <v>0.05</v>
      </c>
      <c r="AU450" t="s">
        <v>97</v>
      </c>
      <c r="AV450">
        <v>2</v>
      </c>
      <c r="AW450">
        <v>2</v>
      </c>
      <c r="AX450">
        <v>991710219</v>
      </c>
      <c r="AY450">
        <v>1</v>
      </c>
      <c r="AZ450">
        <v>0</v>
      </c>
      <c r="BA450">
        <v>447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CX450">
        <f ca="1">Y450*Source!I127</f>
        <v>0.125</v>
      </c>
      <c r="CY450">
        <f>AD450</f>
        <v>0</v>
      </c>
      <c r="CZ450">
        <f>AH450</f>
        <v>0</v>
      </c>
      <c r="DA450">
        <f>AL450</f>
        <v>1</v>
      </c>
      <c r="DB450">
        <f>ROUND((ROUND(AT450*CZ450,2)*1.25),6)</f>
        <v>0</v>
      </c>
      <c r="DC450">
        <f>ROUND((ROUND(AT450*AG450,2)*1.25),6)</f>
        <v>0</v>
      </c>
    </row>
    <row r="451" spans="1:107">
      <c r="A451">
        <f ca="1">ROW(Source!A127)</f>
        <v>127</v>
      </c>
      <c r="B451">
        <v>991676013</v>
      </c>
      <c r="C451">
        <v>991710203</v>
      </c>
      <c r="D451">
        <v>338036808</v>
      </c>
      <c r="E451">
        <v>1</v>
      </c>
      <c r="F451">
        <v>1</v>
      </c>
      <c r="G451">
        <v>1</v>
      </c>
      <c r="H451">
        <v>2</v>
      </c>
      <c r="I451" t="s">
        <v>521</v>
      </c>
      <c r="J451" t="s">
        <v>522</v>
      </c>
      <c r="K451" t="s">
        <v>523</v>
      </c>
      <c r="L451">
        <v>1368</v>
      </c>
      <c r="N451">
        <v>91022270</v>
      </c>
      <c r="O451" t="s">
        <v>505</v>
      </c>
      <c r="P451" t="s">
        <v>505</v>
      </c>
      <c r="Q451">
        <v>1</v>
      </c>
      <c r="W451">
        <v>0</v>
      </c>
      <c r="X451">
        <v>1106923569</v>
      </c>
      <c r="Y451">
        <v>6.25E-2</v>
      </c>
      <c r="AA451">
        <v>0</v>
      </c>
      <c r="AB451">
        <v>1102.08</v>
      </c>
      <c r="AC451">
        <v>453.6</v>
      </c>
      <c r="AD451">
        <v>0</v>
      </c>
      <c r="AE451">
        <v>0</v>
      </c>
      <c r="AF451">
        <v>112</v>
      </c>
      <c r="AG451">
        <v>13.5</v>
      </c>
      <c r="AH451">
        <v>0</v>
      </c>
      <c r="AI451">
        <v>1</v>
      </c>
      <c r="AJ451">
        <v>9.84</v>
      </c>
      <c r="AK451">
        <v>33.6</v>
      </c>
      <c r="AL451">
        <v>1</v>
      </c>
      <c r="AN451">
        <v>0</v>
      </c>
      <c r="AO451">
        <v>1</v>
      </c>
      <c r="AP451">
        <v>1</v>
      </c>
      <c r="AQ451">
        <v>0</v>
      </c>
      <c r="AR451">
        <v>0</v>
      </c>
      <c r="AT451">
        <v>0.05</v>
      </c>
      <c r="AU451" t="s">
        <v>97</v>
      </c>
      <c r="AV451">
        <v>0</v>
      </c>
      <c r="AW451">
        <v>2</v>
      </c>
      <c r="AX451">
        <v>991710220</v>
      </c>
      <c r="AY451">
        <v>1</v>
      </c>
      <c r="AZ451">
        <v>0</v>
      </c>
      <c r="BA451">
        <v>448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CX451">
        <f ca="1">Y451*Source!I127</f>
        <v>0.125</v>
      </c>
      <c r="CY451">
        <f>AB451</f>
        <v>1102.08</v>
      </c>
      <c r="CZ451">
        <f>AF451</f>
        <v>112</v>
      </c>
      <c r="DA451">
        <f>AJ451</f>
        <v>9.84</v>
      </c>
      <c r="DB451">
        <f>ROUND((ROUND(AT451*CZ451,2)*1.25),6)</f>
        <v>7</v>
      </c>
      <c r="DC451">
        <f>ROUND((ROUND(AT451*AG451,2)*1.25),6)</f>
        <v>0.85</v>
      </c>
    </row>
    <row r="452" spans="1:107">
      <c r="A452">
        <f ca="1">ROW(Source!A127)</f>
        <v>127</v>
      </c>
      <c r="B452">
        <v>991676013</v>
      </c>
      <c r="C452">
        <v>991710203</v>
      </c>
      <c r="D452">
        <v>338037086</v>
      </c>
      <c r="E452">
        <v>1</v>
      </c>
      <c r="F452">
        <v>1</v>
      </c>
      <c r="G452">
        <v>1</v>
      </c>
      <c r="H452">
        <v>2</v>
      </c>
      <c r="I452" t="s">
        <v>619</v>
      </c>
      <c r="J452" t="s">
        <v>620</v>
      </c>
      <c r="K452" t="s">
        <v>621</v>
      </c>
      <c r="L452">
        <v>1368</v>
      </c>
      <c r="N452">
        <v>91022270</v>
      </c>
      <c r="O452" t="s">
        <v>505</v>
      </c>
      <c r="P452" t="s">
        <v>505</v>
      </c>
      <c r="Q452">
        <v>1</v>
      </c>
      <c r="W452">
        <v>0</v>
      </c>
      <c r="X452">
        <v>1474986261</v>
      </c>
      <c r="Y452">
        <v>0.65</v>
      </c>
      <c r="AA452">
        <v>0</v>
      </c>
      <c r="AB452">
        <v>60.26</v>
      </c>
      <c r="AC452">
        <v>0</v>
      </c>
      <c r="AD452">
        <v>0</v>
      </c>
      <c r="AE452">
        <v>0</v>
      </c>
      <c r="AF452">
        <v>8.1</v>
      </c>
      <c r="AG452">
        <v>0</v>
      </c>
      <c r="AH452">
        <v>0</v>
      </c>
      <c r="AI452">
        <v>1</v>
      </c>
      <c r="AJ452">
        <v>7.44</v>
      </c>
      <c r="AK452">
        <v>33.6</v>
      </c>
      <c r="AL452">
        <v>1</v>
      </c>
      <c r="AN452">
        <v>0</v>
      </c>
      <c r="AO452">
        <v>1</v>
      </c>
      <c r="AP452">
        <v>1</v>
      </c>
      <c r="AQ452">
        <v>0</v>
      </c>
      <c r="AR452">
        <v>0</v>
      </c>
      <c r="AT452">
        <v>0.52</v>
      </c>
      <c r="AU452" t="s">
        <v>97</v>
      </c>
      <c r="AV452">
        <v>0</v>
      </c>
      <c r="AW452">
        <v>2</v>
      </c>
      <c r="AX452">
        <v>991710221</v>
      </c>
      <c r="AY452">
        <v>1</v>
      </c>
      <c r="AZ452">
        <v>0</v>
      </c>
      <c r="BA452">
        <v>449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CX452">
        <f ca="1">Y452*Source!I127</f>
        <v>1.3</v>
      </c>
      <c r="CY452">
        <f>AB452</f>
        <v>60.26</v>
      </c>
      <c r="CZ452">
        <f>AF452</f>
        <v>8.1</v>
      </c>
      <c r="DA452">
        <f>AJ452</f>
        <v>7.44</v>
      </c>
      <c r="DB452">
        <f>ROUND((ROUND(AT452*CZ452,2)*1.25),6)</f>
        <v>5.2625000000000002</v>
      </c>
      <c r="DC452">
        <f>ROUND((ROUND(AT452*AG452,2)*1.25),6)</f>
        <v>0</v>
      </c>
    </row>
    <row r="453" spans="1:107">
      <c r="A453">
        <f ca="1">ROW(Source!A127)</f>
        <v>127</v>
      </c>
      <c r="B453">
        <v>991676013</v>
      </c>
      <c r="C453">
        <v>991710203</v>
      </c>
      <c r="D453">
        <v>338039342</v>
      </c>
      <c r="E453">
        <v>1</v>
      </c>
      <c r="F453">
        <v>1</v>
      </c>
      <c r="G453">
        <v>1</v>
      </c>
      <c r="H453">
        <v>2</v>
      </c>
      <c r="I453" t="s">
        <v>524</v>
      </c>
      <c r="J453" t="s">
        <v>525</v>
      </c>
      <c r="K453" t="s">
        <v>526</v>
      </c>
      <c r="L453">
        <v>1368</v>
      </c>
      <c r="N453">
        <v>91022270</v>
      </c>
      <c r="O453" t="s">
        <v>505</v>
      </c>
      <c r="P453" t="s">
        <v>505</v>
      </c>
      <c r="Q453">
        <v>1</v>
      </c>
      <c r="W453">
        <v>0</v>
      </c>
      <c r="X453">
        <v>1230759911</v>
      </c>
      <c r="Y453">
        <v>3.7499999999999999E-2</v>
      </c>
      <c r="AA453">
        <v>0</v>
      </c>
      <c r="AB453">
        <v>932.72</v>
      </c>
      <c r="AC453">
        <v>389.76</v>
      </c>
      <c r="AD453">
        <v>0</v>
      </c>
      <c r="AE453">
        <v>0</v>
      </c>
      <c r="AF453">
        <v>87.17</v>
      </c>
      <c r="AG453">
        <v>11.6</v>
      </c>
      <c r="AH453">
        <v>0</v>
      </c>
      <c r="AI453">
        <v>1</v>
      </c>
      <c r="AJ453">
        <v>10.7</v>
      </c>
      <c r="AK453">
        <v>33.6</v>
      </c>
      <c r="AL453">
        <v>1</v>
      </c>
      <c r="AN453">
        <v>0</v>
      </c>
      <c r="AO453">
        <v>1</v>
      </c>
      <c r="AP453">
        <v>1</v>
      </c>
      <c r="AQ453">
        <v>0</v>
      </c>
      <c r="AR453">
        <v>0</v>
      </c>
      <c r="AT453">
        <v>0.03</v>
      </c>
      <c r="AU453" t="s">
        <v>97</v>
      </c>
      <c r="AV453">
        <v>0</v>
      </c>
      <c r="AW453">
        <v>2</v>
      </c>
      <c r="AX453">
        <v>991710222</v>
      </c>
      <c r="AY453">
        <v>1</v>
      </c>
      <c r="AZ453">
        <v>0</v>
      </c>
      <c r="BA453">
        <v>450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CX453">
        <f ca="1">Y453*Source!I127</f>
        <v>7.4999999999999997E-2</v>
      </c>
      <c r="CY453">
        <f>AB453</f>
        <v>932.72</v>
      </c>
      <c r="CZ453">
        <f>AF453</f>
        <v>87.17</v>
      </c>
      <c r="DA453">
        <f>AJ453</f>
        <v>10.7</v>
      </c>
      <c r="DB453">
        <f>ROUND((ROUND(AT453*CZ453,2)*1.25),6)</f>
        <v>3.2749999999999999</v>
      </c>
      <c r="DC453">
        <f>ROUND((ROUND(AT453*AG453,2)*1.25),6)</f>
        <v>0.4375</v>
      </c>
    </row>
    <row r="454" spans="1:107">
      <c r="A454">
        <f ca="1">ROW(Source!A127)</f>
        <v>127</v>
      </c>
      <c r="B454">
        <v>991676013</v>
      </c>
      <c r="C454">
        <v>991710203</v>
      </c>
      <c r="D454">
        <v>337978401</v>
      </c>
      <c r="E454">
        <v>1</v>
      </c>
      <c r="F454">
        <v>1</v>
      </c>
      <c r="G454">
        <v>1</v>
      </c>
      <c r="H454">
        <v>3</v>
      </c>
      <c r="I454" t="s">
        <v>622</v>
      </c>
      <c r="J454" t="s">
        <v>623</v>
      </c>
      <c r="K454" t="s">
        <v>624</v>
      </c>
      <c r="L454">
        <v>1348</v>
      </c>
      <c r="N454">
        <v>39568864</v>
      </c>
      <c r="O454" t="s">
        <v>530</v>
      </c>
      <c r="P454" t="s">
        <v>530</v>
      </c>
      <c r="Q454">
        <v>1000</v>
      </c>
      <c r="W454">
        <v>0</v>
      </c>
      <c r="X454">
        <v>-2063358494</v>
      </c>
      <c r="Y454">
        <v>3.8999999999999999E-4</v>
      </c>
      <c r="AA454">
        <v>93568.86</v>
      </c>
      <c r="AB454">
        <v>0</v>
      </c>
      <c r="AC454">
        <v>0</v>
      </c>
      <c r="AD454">
        <v>0</v>
      </c>
      <c r="AE454">
        <v>10362</v>
      </c>
      <c r="AF454">
        <v>0</v>
      </c>
      <c r="AG454">
        <v>0</v>
      </c>
      <c r="AH454">
        <v>0</v>
      </c>
      <c r="AI454">
        <v>9.0299999999999994</v>
      </c>
      <c r="AJ454">
        <v>1</v>
      </c>
      <c r="AK454">
        <v>1</v>
      </c>
      <c r="AL454">
        <v>1</v>
      </c>
      <c r="AN454">
        <v>0</v>
      </c>
      <c r="AO454">
        <v>1</v>
      </c>
      <c r="AP454">
        <v>0</v>
      </c>
      <c r="AQ454">
        <v>0</v>
      </c>
      <c r="AR454">
        <v>0</v>
      </c>
      <c r="AT454">
        <v>3.8999999999999999E-4</v>
      </c>
      <c r="AV454">
        <v>0</v>
      </c>
      <c r="AW454">
        <v>2</v>
      </c>
      <c r="AX454">
        <v>991710223</v>
      </c>
      <c r="AY454">
        <v>1</v>
      </c>
      <c r="AZ454">
        <v>0</v>
      </c>
      <c r="BA454">
        <v>451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CX454">
        <f ca="1">Y454*Source!I127</f>
        <v>7.7999999999999999E-4</v>
      </c>
      <c r="CY454">
        <f t="shared" ref="CY454:CY462" si="117">AA454</f>
        <v>93568.86</v>
      </c>
      <c r="CZ454">
        <f t="shared" ref="CZ454:CZ462" si="118">AE454</f>
        <v>10362</v>
      </c>
      <c r="DA454">
        <f t="shared" ref="DA454:DA462" si="119">AI454</f>
        <v>9.0299999999999994</v>
      </c>
      <c r="DB454">
        <f t="shared" ref="DB454:DB478" si="120">ROUND(ROUND(AT454*CZ454,2),6)</f>
        <v>4.04</v>
      </c>
      <c r="DC454">
        <f t="shared" ref="DC454:DC478" si="121">ROUND(ROUND(AT454*AG454,2),6)</f>
        <v>0</v>
      </c>
    </row>
    <row r="455" spans="1:107">
      <c r="A455">
        <f ca="1">ROW(Source!A127)</f>
        <v>127</v>
      </c>
      <c r="B455">
        <v>991676013</v>
      </c>
      <c r="C455">
        <v>991710203</v>
      </c>
      <c r="D455">
        <v>337974554</v>
      </c>
      <c r="E455">
        <v>1</v>
      </c>
      <c r="F455">
        <v>1</v>
      </c>
      <c r="G455">
        <v>1</v>
      </c>
      <c r="H455">
        <v>3</v>
      </c>
      <c r="I455" t="s">
        <v>630</v>
      </c>
      <c r="J455" t="s">
        <v>631</v>
      </c>
      <c r="K455" t="s">
        <v>632</v>
      </c>
      <c r="L455">
        <v>1346</v>
      </c>
      <c r="N455">
        <v>39568864</v>
      </c>
      <c r="O455" t="s">
        <v>540</v>
      </c>
      <c r="P455" t="s">
        <v>540</v>
      </c>
      <c r="Q455">
        <v>1</v>
      </c>
      <c r="W455">
        <v>0</v>
      </c>
      <c r="X455">
        <v>-1947909329</v>
      </c>
      <c r="Y455">
        <v>7.0000000000000007E-2</v>
      </c>
      <c r="AA455">
        <v>188.41</v>
      </c>
      <c r="AB455">
        <v>0</v>
      </c>
      <c r="AC455">
        <v>0</v>
      </c>
      <c r="AD455">
        <v>0</v>
      </c>
      <c r="AE455">
        <v>23.09</v>
      </c>
      <c r="AF455">
        <v>0</v>
      </c>
      <c r="AG455">
        <v>0</v>
      </c>
      <c r="AH455">
        <v>0</v>
      </c>
      <c r="AI455">
        <v>8.16</v>
      </c>
      <c r="AJ455">
        <v>1</v>
      </c>
      <c r="AK455">
        <v>1</v>
      </c>
      <c r="AL455">
        <v>1</v>
      </c>
      <c r="AN455">
        <v>0</v>
      </c>
      <c r="AO455">
        <v>1</v>
      </c>
      <c r="AP455">
        <v>0</v>
      </c>
      <c r="AQ455">
        <v>0</v>
      </c>
      <c r="AR455">
        <v>0</v>
      </c>
      <c r="AT455">
        <v>7.0000000000000007E-2</v>
      </c>
      <c r="AV455">
        <v>0</v>
      </c>
      <c r="AW455">
        <v>2</v>
      </c>
      <c r="AX455">
        <v>991710224</v>
      </c>
      <c r="AY455">
        <v>1</v>
      </c>
      <c r="AZ455">
        <v>0</v>
      </c>
      <c r="BA455">
        <v>452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CX455">
        <f ca="1">Y455*Source!I127</f>
        <v>0.14000000000000001</v>
      </c>
      <c r="CY455">
        <f t="shared" si="117"/>
        <v>188.41</v>
      </c>
      <c r="CZ455">
        <f t="shared" si="118"/>
        <v>23.09</v>
      </c>
      <c r="DA455">
        <f t="shared" si="119"/>
        <v>8.16</v>
      </c>
      <c r="DB455">
        <f t="shared" si="120"/>
        <v>1.62</v>
      </c>
      <c r="DC455">
        <f t="shared" si="121"/>
        <v>0</v>
      </c>
    </row>
    <row r="456" spans="1:107">
      <c r="A456">
        <f ca="1">ROW(Source!A127)</f>
        <v>127</v>
      </c>
      <c r="B456">
        <v>991676013</v>
      </c>
      <c r="C456">
        <v>991710203</v>
      </c>
      <c r="D456">
        <v>337978654</v>
      </c>
      <c r="E456">
        <v>1</v>
      </c>
      <c r="F456">
        <v>1</v>
      </c>
      <c r="G456">
        <v>1</v>
      </c>
      <c r="H456">
        <v>3</v>
      </c>
      <c r="I456" t="s">
        <v>625</v>
      </c>
      <c r="J456" t="s">
        <v>626</v>
      </c>
      <c r="K456" t="s">
        <v>627</v>
      </c>
      <c r="L456">
        <v>1348</v>
      </c>
      <c r="N456">
        <v>39568864</v>
      </c>
      <c r="O456" t="s">
        <v>530</v>
      </c>
      <c r="P456" t="s">
        <v>530</v>
      </c>
      <c r="Q456">
        <v>1000</v>
      </c>
      <c r="W456">
        <v>0</v>
      </c>
      <c r="X456">
        <v>-215593005</v>
      </c>
      <c r="Y456">
        <v>1.2700000000000001E-3</v>
      </c>
      <c r="AA456">
        <v>76002.080000000002</v>
      </c>
      <c r="AB456">
        <v>0</v>
      </c>
      <c r="AC456">
        <v>0</v>
      </c>
      <c r="AD456">
        <v>0</v>
      </c>
      <c r="AE456">
        <v>15323</v>
      </c>
      <c r="AF456">
        <v>0</v>
      </c>
      <c r="AG456">
        <v>0</v>
      </c>
      <c r="AH456">
        <v>0</v>
      </c>
      <c r="AI456">
        <v>4.96</v>
      </c>
      <c r="AJ456">
        <v>1</v>
      </c>
      <c r="AK456">
        <v>1</v>
      </c>
      <c r="AL456">
        <v>1</v>
      </c>
      <c r="AN456">
        <v>0</v>
      </c>
      <c r="AO456">
        <v>1</v>
      </c>
      <c r="AP456">
        <v>0</v>
      </c>
      <c r="AQ456">
        <v>0</v>
      </c>
      <c r="AR456">
        <v>0</v>
      </c>
      <c r="AT456">
        <v>1.2700000000000001E-3</v>
      </c>
      <c r="AV456">
        <v>0</v>
      </c>
      <c r="AW456">
        <v>2</v>
      </c>
      <c r="AX456">
        <v>991710225</v>
      </c>
      <c r="AY456">
        <v>1</v>
      </c>
      <c r="AZ456">
        <v>0</v>
      </c>
      <c r="BA456">
        <v>453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CX456">
        <f ca="1">Y456*Source!I127</f>
        <v>2.5400000000000002E-3</v>
      </c>
      <c r="CY456">
        <f t="shared" si="117"/>
        <v>76002.080000000002</v>
      </c>
      <c r="CZ456">
        <f t="shared" si="118"/>
        <v>15323</v>
      </c>
      <c r="DA456">
        <f t="shared" si="119"/>
        <v>4.96</v>
      </c>
      <c r="DB456">
        <f t="shared" si="120"/>
        <v>19.46</v>
      </c>
      <c r="DC456">
        <f t="shared" si="121"/>
        <v>0</v>
      </c>
    </row>
    <row r="457" spans="1:107">
      <c r="A457">
        <f ca="1">ROW(Source!A127)</f>
        <v>127</v>
      </c>
      <c r="B457">
        <v>991676013</v>
      </c>
      <c r="C457">
        <v>991710203</v>
      </c>
      <c r="D457">
        <v>337995813</v>
      </c>
      <c r="E457">
        <v>1</v>
      </c>
      <c r="F457">
        <v>1</v>
      </c>
      <c r="G457">
        <v>1</v>
      </c>
      <c r="H457">
        <v>3</v>
      </c>
      <c r="I457" t="s">
        <v>633</v>
      </c>
      <c r="J457" t="s">
        <v>634</v>
      </c>
      <c r="K457" t="s">
        <v>635</v>
      </c>
      <c r="L457">
        <v>1348</v>
      </c>
      <c r="N457">
        <v>39568864</v>
      </c>
      <c r="O457" t="s">
        <v>530</v>
      </c>
      <c r="P457" t="s">
        <v>530</v>
      </c>
      <c r="Q457">
        <v>1000</v>
      </c>
      <c r="W457">
        <v>0</v>
      </c>
      <c r="X457">
        <v>1998706905</v>
      </c>
      <c r="Y457">
        <v>2.2000000000000001E-3</v>
      </c>
      <c r="AA457">
        <v>67771</v>
      </c>
      <c r="AB457">
        <v>0</v>
      </c>
      <c r="AC457">
        <v>0</v>
      </c>
      <c r="AD457">
        <v>0</v>
      </c>
      <c r="AE457">
        <v>10100</v>
      </c>
      <c r="AF457">
        <v>0</v>
      </c>
      <c r="AG457">
        <v>0</v>
      </c>
      <c r="AH457">
        <v>0</v>
      </c>
      <c r="AI457">
        <v>6.71</v>
      </c>
      <c r="AJ457">
        <v>1</v>
      </c>
      <c r="AK457">
        <v>1</v>
      </c>
      <c r="AL457">
        <v>1</v>
      </c>
      <c r="AN457">
        <v>0</v>
      </c>
      <c r="AO457">
        <v>1</v>
      </c>
      <c r="AP457">
        <v>0</v>
      </c>
      <c r="AQ457">
        <v>0</v>
      </c>
      <c r="AR457">
        <v>0</v>
      </c>
      <c r="AT457">
        <v>2.2000000000000001E-3</v>
      </c>
      <c r="AV457">
        <v>0</v>
      </c>
      <c r="AW457">
        <v>2</v>
      </c>
      <c r="AX457">
        <v>991710226</v>
      </c>
      <c r="AY457">
        <v>1</v>
      </c>
      <c r="AZ457">
        <v>0</v>
      </c>
      <c r="BA457">
        <v>454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CX457">
        <f ca="1">Y457*Source!I127</f>
        <v>4.4000000000000003E-3</v>
      </c>
      <c r="CY457">
        <f t="shared" si="117"/>
        <v>67771</v>
      </c>
      <c r="CZ457">
        <f t="shared" si="118"/>
        <v>10100</v>
      </c>
      <c r="DA457">
        <f t="shared" si="119"/>
        <v>6.71</v>
      </c>
      <c r="DB457">
        <f t="shared" si="120"/>
        <v>22.22</v>
      </c>
      <c r="DC457">
        <f t="shared" si="121"/>
        <v>0</v>
      </c>
    </row>
    <row r="458" spans="1:107">
      <c r="A458">
        <f ca="1">ROW(Source!A127)</f>
        <v>127</v>
      </c>
      <c r="B458">
        <v>991676013</v>
      </c>
      <c r="C458">
        <v>991710203</v>
      </c>
      <c r="D458">
        <v>338004662</v>
      </c>
      <c r="E458">
        <v>1</v>
      </c>
      <c r="F458">
        <v>1</v>
      </c>
      <c r="G458">
        <v>1</v>
      </c>
      <c r="H458">
        <v>3</v>
      </c>
      <c r="I458" t="s">
        <v>218</v>
      </c>
      <c r="J458" t="s">
        <v>221</v>
      </c>
      <c r="K458" t="s">
        <v>219</v>
      </c>
      <c r="L458">
        <v>1035</v>
      </c>
      <c r="N458">
        <v>1013</v>
      </c>
      <c r="O458" t="s">
        <v>220</v>
      </c>
      <c r="P458" t="s">
        <v>220</v>
      </c>
      <c r="Q458">
        <v>1</v>
      </c>
      <c r="W458">
        <v>1</v>
      </c>
      <c r="X458">
        <v>-1603655374</v>
      </c>
      <c r="Y458">
        <v>-1</v>
      </c>
      <c r="AA458">
        <v>9545.2800000000007</v>
      </c>
      <c r="AB458">
        <v>0</v>
      </c>
      <c r="AC458">
        <v>0</v>
      </c>
      <c r="AD458">
        <v>0</v>
      </c>
      <c r="AE458">
        <v>2453.8000000000002</v>
      </c>
      <c r="AF458">
        <v>0</v>
      </c>
      <c r="AG458">
        <v>0</v>
      </c>
      <c r="AH458">
        <v>0</v>
      </c>
      <c r="AI458">
        <v>3.89</v>
      </c>
      <c r="AJ458">
        <v>1</v>
      </c>
      <c r="AK458">
        <v>1</v>
      </c>
      <c r="AL458">
        <v>1</v>
      </c>
      <c r="AN458">
        <v>0</v>
      </c>
      <c r="AO458">
        <v>1</v>
      </c>
      <c r="AP458">
        <v>0</v>
      </c>
      <c r="AQ458">
        <v>0</v>
      </c>
      <c r="AR458">
        <v>0</v>
      </c>
      <c r="AT458">
        <v>-1</v>
      </c>
      <c r="AV458">
        <v>0</v>
      </c>
      <c r="AW458">
        <v>2</v>
      </c>
      <c r="AX458">
        <v>991710227</v>
      </c>
      <c r="AY458">
        <v>1</v>
      </c>
      <c r="AZ458">
        <v>6144</v>
      </c>
      <c r="BA458">
        <v>455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CX458">
        <f ca="1">Y458*Source!I127</f>
        <v>-2</v>
      </c>
      <c r="CY458">
        <f t="shared" si="117"/>
        <v>9545.2800000000007</v>
      </c>
      <c r="CZ458">
        <f t="shared" si="118"/>
        <v>2453.8000000000002</v>
      </c>
      <c r="DA458">
        <f t="shared" si="119"/>
        <v>3.89</v>
      </c>
      <c r="DB458">
        <f t="shared" si="120"/>
        <v>-2453.8000000000002</v>
      </c>
      <c r="DC458">
        <f t="shared" si="121"/>
        <v>0</v>
      </c>
    </row>
    <row r="459" spans="1:107">
      <c r="A459">
        <f ca="1">ROW(Source!A127)</f>
        <v>127</v>
      </c>
      <c r="B459">
        <v>991676013</v>
      </c>
      <c r="C459">
        <v>991710203</v>
      </c>
      <c r="D459">
        <v>338009584</v>
      </c>
      <c r="E459">
        <v>1</v>
      </c>
      <c r="F459">
        <v>1</v>
      </c>
      <c r="G459">
        <v>1</v>
      </c>
      <c r="H459">
        <v>3</v>
      </c>
      <c r="I459" t="s">
        <v>636</v>
      </c>
      <c r="J459" t="s">
        <v>637</v>
      </c>
      <c r="K459" t="s">
        <v>638</v>
      </c>
      <c r="L459">
        <v>1339</v>
      </c>
      <c r="N459">
        <v>1007</v>
      </c>
      <c r="O459" t="s">
        <v>512</v>
      </c>
      <c r="P459" t="s">
        <v>512</v>
      </c>
      <c r="Q459">
        <v>1</v>
      </c>
      <c r="W459">
        <v>0</v>
      </c>
      <c r="X459">
        <v>-769468533</v>
      </c>
      <c r="Y459">
        <v>1.4E-2</v>
      </c>
      <c r="AA459">
        <v>3066.03</v>
      </c>
      <c r="AB459">
        <v>0</v>
      </c>
      <c r="AC459">
        <v>0</v>
      </c>
      <c r="AD459">
        <v>0</v>
      </c>
      <c r="AE459">
        <v>485.9</v>
      </c>
      <c r="AF459">
        <v>0</v>
      </c>
      <c r="AG459">
        <v>0</v>
      </c>
      <c r="AH459">
        <v>0</v>
      </c>
      <c r="AI459">
        <v>6.31</v>
      </c>
      <c r="AJ459">
        <v>1</v>
      </c>
      <c r="AK459">
        <v>1</v>
      </c>
      <c r="AL459">
        <v>1</v>
      </c>
      <c r="AN459">
        <v>0</v>
      </c>
      <c r="AO459">
        <v>1</v>
      </c>
      <c r="AP459">
        <v>0</v>
      </c>
      <c r="AQ459">
        <v>0</v>
      </c>
      <c r="AR459">
        <v>0</v>
      </c>
      <c r="AT459">
        <v>1.4E-2</v>
      </c>
      <c r="AV459">
        <v>0</v>
      </c>
      <c r="AW459">
        <v>2</v>
      </c>
      <c r="AX459">
        <v>991710228</v>
      </c>
      <c r="AY459">
        <v>1</v>
      </c>
      <c r="AZ459">
        <v>0</v>
      </c>
      <c r="BA459">
        <v>456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CX459">
        <f ca="1">Y459*Source!I127</f>
        <v>2.8000000000000001E-2</v>
      </c>
      <c r="CY459">
        <f t="shared" si="117"/>
        <v>3066.03</v>
      </c>
      <c r="CZ459">
        <f t="shared" si="118"/>
        <v>485.9</v>
      </c>
      <c r="DA459">
        <f t="shared" si="119"/>
        <v>6.31</v>
      </c>
      <c r="DB459">
        <f t="shared" si="120"/>
        <v>6.8</v>
      </c>
      <c r="DC459">
        <f t="shared" si="121"/>
        <v>0</v>
      </c>
    </row>
    <row r="460" spans="1:107">
      <c r="A460">
        <f ca="1">ROW(Source!A127)</f>
        <v>127</v>
      </c>
      <c r="B460">
        <v>991676013</v>
      </c>
      <c r="C460">
        <v>991710203</v>
      </c>
      <c r="D460">
        <v>338025034</v>
      </c>
      <c r="E460">
        <v>1</v>
      </c>
      <c r="F460">
        <v>1</v>
      </c>
      <c r="G460">
        <v>1</v>
      </c>
      <c r="H460">
        <v>3</v>
      </c>
      <c r="I460" t="s">
        <v>639</v>
      </c>
      <c r="J460" t="s">
        <v>640</v>
      </c>
      <c r="K460" t="s">
        <v>641</v>
      </c>
      <c r="L460">
        <v>195242642</v>
      </c>
      <c r="N460">
        <v>1010</v>
      </c>
      <c r="O460" t="s">
        <v>145</v>
      </c>
      <c r="P460" t="s">
        <v>145</v>
      </c>
      <c r="Q460">
        <v>1</v>
      </c>
      <c r="W460">
        <v>0</v>
      </c>
      <c r="X460">
        <v>-35722549</v>
      </c>
      <c r="Y460">
        <v>1</v>
      </c>
      <c r="AA460">
        <v>183.54</v>
      </c>
      <c r="AB460">
        <v>0</v>
      </c>
      <c r="AC460">
        <v>0</v>
      </c>
      <c r="AD460">
        <v>0</v>
      </c>
      <c r="AE460">
        <v>23</v>
      </c>
      <c r="AF460">
        <v>0</v>
      </c>
      <c r="AG460">
        <v>0</v>
      </c>
      <c r="AH460">
        <v>0</v>
      </c>
      <c r="AI460">
        <v>7.98</v>
      </c>
      <c r="AJ460">
        <v>1</v>
      </c>
      <c r="AK460">
        <v>1</v>
      </c>
      <c r="AL460">
        <v>1</v>
      </c>
      <c r="AN460">
        <v>0</v>
      </c>
      <c r="AO460">
        <v>1</v>
      </c>
      <c r="AP460">
        <v>0</v>
      </c>
      <c r="AQ460">
        <v>0</v>
      </c>
      <c r="AR460">
        <v>0</v>
      </c>
      <c r="AT460">
        <v>1</v>
      </c>
      <c r="AV460">
        <v>0</v>
      </c>
      <c r="AW460">
        <v>2</v>
      </c>
      <c r="AX460">
        <v>991710229</v>
      </c>
      <c r="AY460">
        <v>1</v>
      </c>
      <c r="AZ460">
        <v>0</v>
      </c>
      <c r="BA460">
        <v>457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CX460">
        <f ca="1">Y460*Source!I127</f>
        <v>2</v>
      </c>
      <c r="CY460">
        <f t="shared" si="117"/>
        <v>183.54</v>
      </c>
      <c r="CZ460">
        <f t="shared" si="118"/>
        <v>23</v>
      </c>
      <c r="DA460">
        <f t="shared" si="119"/>
        <v>7.98</v>
      </c>
      <c r="DB460">
        <f t="shared" si="120"/>
        <v>23</v>
      </c>
      <c r="DC460">
        <f t="shared" si="121"/>
        <v>0</v>
      </c>
    </row>
    <row r="461" spans="1:107">
      <c r="A461">
        <f ca="1">ROW(Source!A127)</f>
        <v>127</v>
      </c>
      <c r="B461">
        <v>991676013</v>
      </c>
      <c r="C461">
        <v>991710203</v>
      </c>
      <c r="D461">
        <v>338025035</v>
      </c>
      <c r="E461">
        <v>1</v>
      </c>
      <c r="F461">
        <v>1</v>
      </c>
      <c r="G461">
        <v>1</v>
      </c>
      <c r="H461">
        <v>3</v>
      </c>
      <c r="I461" t="s">
        <v>200</v>
      </c>
      <c r="J461" t="s">
        <v>202</v>
      </c>
      <c r="K461" t="s">
        <v>201</v>
      </c>
      <c r="L461">
        <v>195242642</v>
      </c>
      <c r="N461">
        <v>1010</v>
      </c>
      <c r="O461" t="s">
        <v>145</v>
      </c>
      <c r="P461" t="s">
        <v>145</v>
      </c>
      <c r="Q461">
        <v>1</v>
      </c>
      <c r="W461">
        <v>0</v>
      </c>
      <c r="X461">
        <v>433429360</v>
      </c>
      <c r="Y461">
        <v>1</v>
      </c>
      <c r="AA461">
        <v>195.93</v>
      </c>
      <c r="AB461">
        <v>0</v>
      </c>
      <c r="AC461">
        <v>0</v>
      </c>
      <c r="AD461">
        <v>0</v>
      </c>
      <c r="AE461">
        <v>27.99</v>
      </c>
      <c r="AF461">
        <v>0</v>
      </c>
      <c r="AG461">
        <v>0</v>
      </c>
      <c r="AH461">
        <v>0</v>
      </c>
      <c r="AI461">
        <v>7</v>
      </c>
      <c r="AJ461">
        <v>1</v>
      </c>
      <c r="AK461">
        <v>1</v>
      </c>
      <c r="AL461">
        <v>1</v>
      </c>
      <c r="AN461">
        <v>0</v>
      </c>
      <c r="AO461">
        <v>1</v>
      </c>
      <c r="AP461">
        <v>0</v>
      </c>
      <c r="AQ461">
        <v>0</v>
      </c>
      <c r="AR461">
        <v>0</v>
      </c>
      <c r="AT461">
        <v>1</v>
      </c>
      <c r="AV461">
        <v>0</v>
      </c>
      <c r="AW461">
        <v>2</v>
      </c>
      <c r="AX461">
        <v>991710230</v>
      </c>
      <c r="AY461">
        <v>1</v>
      </c>
      <c r="AZ461">
        <v>0</v>
      </c>
      <c r="BA461">
        <v>458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CX461">
        <f ca="1">Y461*Source!I127</f>
        <v>2</v>
      </c>
      <c r="CY461">
        <f t="shared" si="117"/>
        <v>195.93</v>
      </c>
      <c r="CZ461">
        <f t="shared" si="118"/>
        <v>27.99</v>
      </c>
      <c r="DA461">
        <f t="shared" si="119"/>
        <v>7</v>
      </c>
      <c r="DB461">
        <f t="shared" si="120"/>
        <v>27.99</v>
      </c>
      <c r="DC461">
        <f t="shared" si="121"/>
        <v>0</v>
      </c>
    </row>
    <row r="462" spans="1:107">
      <c r="A462">
        <f ca="1">ROW(Source!A127)</f>
        <v>127</v>
      </c>
      <c r="B462">
        <v>991676013</v>
      </c>
      <c r="C462">
        <v>991710203</v>
      </c>
      <c r="D462">
        <v>0</v>
      </c>
      <c r="E462">
        <v>1</v>
      </c>
      <c r="F462">
        <v>1</v>
      </c>
      <c r="G462">
        <v>1</v>
      </c>
      <c r="H462">
        <v>3</v>
      </c>
      <c r="I462" t="s">
        <v>109</v>
      </c>
      <c r="K462" t="s">
        <v>295</v>
      </c>
      <c r="L462">
        <v>1354</v>
      </c>
      <c r="N462">
        <v>1010</v>
      </c>
      <c r="O462" t="s">
        <v>144</v>
      </c>
      <c r="P462" t="s">
        <v>145</v>
      </c>
      <c r="Q462">
        <v>1</v>
      </c>
      <c r="W462">
        <v>0</v>
      </c>
      <c r="X462">
        <v>-1328431577</v>
      </c>
      <c r="Y462">
        <v>1</v>
      </c>
      <c r="AA462">
        <v>94683.33</v>
      </c>
      <c r="AB462">
        <v>0</v>
      </c>
      <c r="AC462">
        <v>0</v>
      </c>
      <c r="AD462">
        <v>0</v>
      </c>
      <c r="AE462">
        <v>94683.33</v>
      </c>
      <c r="AF462">
        <v>0</v>
      </c>
      <c r="AG462">
        <v>0</v>
      </c>
      <c r="AH462">
        <v>0</v>
      </c>
      <c r="AI462">
        <v>1</v>
      </c>
      <c r="AJ462">
        <v>1</v>
      </c>
      <c r="AK462">
        <v>1</v>
      </c>
      <c r="AL462">
        <v>1</v>
      </c>
      <c r="AN462">
        <v>0</v>
      </c>
      <c r="AO462">
        <v>0</v>
      </c>
      <c r="AP462">
        <v>0</v>
      </c>
      <c r="AQ462">
        <v>0</v>
      </c>
      <c r="AR462">
        <v>0</v>
      </c>
      <c r="AT462">
        <v>1</v>
      </c>
      <c r="AV462">
        <v>0</v>
      </c>
      <c r="AW462">
        <v>1</v>
      </c>
      <c r="AX462">
        <v>-1</v>
      </c>
      <c r="AY462">
        <v>0</v>
      </c>
      <c r="AZ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CX462">
        <f ca="1">Y462*Source!I127</f>
        <v>2</v>
      </c>
      <c r="CY462">
        <f t="shared" si="117"/>
        <v>94683.33</v>
      </c>
      <c r="CZ462">
        <f t="shared" si="118"/>
        <v>94683.33</v>
      </c>
      <c r="DA462">
        <f t="shared" si="119"/>
        <v>1</v>
      </c>
      <c r="DB462">
        <f t="shared" si="120"/>
        <v>94683.33</v>
      </c>
      <c r="DC462">
        <f t="shared" si="121"/>
        <v>0</v>
      </c>
    </row>
    <row r="463" spans="1:107">
      <c r="A463">
        <f ca="1">ROW(Source!A132)</f>
        <v>132</v>
      </c>
      <c r="B463">
        <v>991675999</v>
      </c>
      <c r="C463">
        <v>991735928</v>
      </c>
      <c r="D463">
        <v>37775402</v>
      </c>
      <c r="E463">
        <v>1</v>
      </c>
      <c r="F463">
        <v>1</v>
      </c>
      <c r="G463">
        <v>1</v>
      </c>
      <c r="H463">
        <v>1</v>
      </c>
      <c r="I463" t="s">
        <v>581</v>
      </c>
      <c r="K463" t="s">
        <v>582</v>
      </c>
      <c r="L463">
        <v>1369</v>
      </c>
      <c r="N463">
        <v>1013</v>
      </c>
      <c r="O463" t="s">
        <v>499</v>
      </c>
      <c r="P463" t="s">
        <v>499</v>
      </c>
      <c r="Q463">
        <v>1</v>
      </c>
      <c r="W463">
        <v>0</v>
      </c>
      <c r="X463">
        <v>855544366</v>
      </c>
      <c r="Y463">
        <v>1.47</v>
      </c>
      <c r="AA463">
        <v>0</v>
      </c>
      <c r="AB463">
        <v>0</v>
      </c>
      <c r="AC463">
        <v>0</v>
      </c>
      <c r="AD463">
        <v>9.07</v>
      </c>
      <c r="AE463">
        <v>0</v>
      </c>
      <c r="AF463">
        <v>0</v>
      </c>
      <c r="AG463">
        <v>0</v>
      </c>
      <c r="AH463">
        <v>9.07</v>
      </c>
      <c r="AI463">
        <v>1</v>
      </c>
      <c r="AJ463">
        <v>1</v>
      </c>
      <c r="AK463">
        <v>1</v>
      </c>
      <c r="AL463">
        <v>1</v>
      </c>
      <c r="AN463">
        <v>0</v>
      </c>
      <c r="AO463">
        <v>1</v>
      </c>
      <c r="AP463">
        <v>0</v>
      </c>
      <c r="AQ463">
        <v>0</v>
      </c>
      <c r="AR463">
        <v>0</v>
      </c>
      <c r="AT463">
        <v>1.47</v>
      </c>
      <c r="AV463">
        <v>1</v>
      </c>
      <c r="AW463">
        <v>2</v>
      </c>
      <c r="AX463">
        <v>991735929</v>
      </c>
      <c r="AY463">
        <v>1</v>
      </c>
      <c r="AZ463">
        <v>0</v>
      </c>
      <c r="BA463">
        <v>459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CX463">
        <f ca="1">Y463*Source!I132</f>
        <v>1.47</v>
      </c>
      <c r="CY463">
        <f>AD463</f>
        <v>9.07</v>
      </c>
      <c r="CZ463">
        <f>AH463</f>
        <v>9.07</v>
      </c>
      <c r="DA463">
        <f>AL463</f>
        <v>1</v>
      </c>
      <c r="DB463">
        <f t="shared" si="120"/>
        <v>13.33</v>
      </c>
      <c r="DC463">
        <f t="shared" si="121"/>
        <v>0</v>
      </c>
    </row>
    <row r="464" spans="1:107">
      <c r="A464">
        <f ca="1">ROW(Source!A132)</f>
        <v>132</v>
      </c>
      <c r="B464">
        <v>991675999</v>
      </c>
      <c r="C464">
        <v>991735928</v>
      </c>
      <c r="D464">
        <v>338037086</v>
      </c>
      <c r="E464">
        <v>1</v>
      </c>
      <c r="F464">
        <v>1</v>
      </c>
      <c r="G464">
        <v>1</v>
      </c>
      <c r="H464">
        <v>2</v>
      </c>
      <c r="I464" t="s">
        <v>619</v>
      </c>
      <c r="J464" t="s">
        <v>620</v>
      </c>
      <c r="K464" t="s">
        <v>621</v>
      </c>
      <c r="L464">
        <v>1368</v>
      </c>
      <c r="N464">
        <v>91022270</v>
      </c>
      <c r="O464" t="s">
        <v>505</v>
      </c>
      <c r="P464" t="s">
        <v>505</v>
      </c>
      <c r="Q464">
        <v>1</v>
      </c>
      <c r="W464">
        <v>0</v>
      </c>
      <c r="X464">
        <v>1474986261</v>
      </c>
      <c r="Y464">
        <v>0.35</v>
      </c>
      <c r="AA464">
        <v>0</v>
      </c>
      <c r="AB464">
        <v>8.1</v>
      </c>
      <c r="AC464">
        <v>0</v>
      </c>
      <c r="AD464">
        <v>0</v>
      </c>
      <c r="AE464">
        <v>0</v>
      </c>
      <c r="AF464">
        <v>8.1</v>
      </c>
      <c r="AG464">
        <v>0</v>
      </c>
      <c r="AH464">
        <v>0</v>
      </c>
      <c r="AI464">
        <v>1</v>
      </c>
      <c r="AJ464">
        <v>1</v>
      </c>
      <c r="AK464">
        <v>1</v>
      </c>
      <c r="AL464">
        <v>1</v>
      </c>
      <c r="AN464">
        <v>0</v>
      </c>
      <c r="AO464">
        <v>1</v>
      </c>
      <c r="AP464">
        <v>0</v>
      </c>
      <c r="AQ464">
        <v>0</v>
      </c>
      <c r="AR464">
        <v>0</v>
      </c>
      <c r="AT464">
        <v>0.35</v>
      </c>
      <c r="AV464">
        <v>0</v>
      </c>
      <c r="AW464">
        <v>2</v>
      </c>
      <c r="AX464">
        <v>991735930</v>
      </c>
      <c r="AY464">
        <v>1</v>
      </c>
      <c r="AZ464">
        <v>0</v>
      </c>
      <c r="BA464">
        <v>460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CX464">
        <f ca="1">Y464*Source!I132</f>
        <v>0.35</v>
      </c>
      <c r="CY464">
        <f>AB464</f>
        <v>8.1</v>
      </c>
      <c r="CZ464">
        <f>AF464</f>
        <v>8.1</v>
      </c>
      <c r="DA464">
        <f>AJ464</f>
        <v>1</v>
      </c>
      <c r="DB464">
        <f t="shared" si="120"/>
        <v>2.84</v>
      </c>
      <c r="DC464">
        <f t="shared" si="121"/>
        <v>0</v>
      </c>
    </row>
    <row r="465" spans="1:107">
      <c r="A465">
        <f ca="1">ROW(Source!A132)</f>
        <v>132</v>
      </c>
      <c r="B465">
        <v>991675999</v>
      </c>
      <c r="C465">
        <v>991735928</v>
      </c>
      <c r="D465">
        <v>338039342</v>
      </c>
      <c r="E465">
        <v>1</v>
      </c>
      <c r="F465">
        <v>1</v>
      </c>
      <c r="G465">
        <v>1</v>
      </c>
      <c r="H465">
        <v>2</v>
      </c>
      <c r="I465" t="s">
        <v>524</v>
      </c>
      <c r="J465" t="s">
        <v>525</v>
      </c>
      <c r="K465" t="s">
        <v>526</v>
      </c>
      <c r="L465">
        <v>1368</v>
      </c>
      <c r="N465">
        <v>91022270</v>
      </c>
      <c r="O465" t="s">
        <v>505</v>
      </c>
      <c r="P465" t="s">
        <v>505</v>
      </c>
      <c r="Q465">
        <v>1</v>
      </c>
      <c r="W465">
        <v>0</v>
      </c>
      <c r="X465">
        <v>1230759911</v>
      </c>
      <c r="Y465">
        <v>0.02</v>
      </c>
      <c r="AA465">
        <v>0</v>
      </c>
      <c r="AB465">
        <v>87.17</v>
      </c>
      <c r="AC465">
        <v>11.6</v>
      </c>
      <c r="AD465">
        <v>0</v>
      </c>
      <c r="AE465">
        <v>0</v>
      </c>
      <c r="AF465">
        <v>87.17</v>
      </c>
      <c r="AG465">
        <v>11.6</v>
      </c>
      <c r="AH465">
        <v>0</v>
      </c>
      <c r="AI465">
        <v>1</v>
      </c>
      <c r="AJ465">
        <v>1</v>
      </c>
      <c r="AK465">
        <v>1</v>
      </c>
      <c r="AL465">
        <v>1</v>
      </c>
      <c r="AN465">
        <v>0</v>
      </c>
      <c r="AO465">
        <v>1</v>
      </c>
      <c r="AP465">
        <v>0</v>
      </c>
      <c r="AQ465">
        <v>0</v>
      </c>
      <c r="AR465">
        <v>0</v>
      </c>
      <c r="AT465">
        <v>0.02</v>
      </c>
      <c r="AV465">
        <v>0</v>
      </c>
      <c r="AW465">
        <v>2</v>
      </c>
      <c r="AX465">
        <v>991735931</v>
      </c>
      <c r="AY465">
        <v>1</v>
      </c>
      <c r="AZ465">
        <v>0</v>
      </c>
      <c r="BA465">
        <v>461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CX465">
        <f ca="1">Y465*Source!I132</f>
        <v>0.02</v>
      </c>
      <c r="CY465">
        <f>AB465</f>
        <v>87.17</v>
      </c>
      <c r="CZ465">
        <f>AF465</f>
        <v>87.17</v>
      </c>
      <c r="DA465">
        <f>AJ465</f>
        <v>1</v>
      </c>
      <c r="DB465">
        <f t="shared" si="120"/>
        <v>1.74</v>
      </c>
      <c r="DC465">
        <f t="shared" si="121"/>
        <v>0.23</v>
      </c>
    </row>
    <row r="466" spans="1:107">
      <c r="A466">
        <f ca="1">ROW(Source!A132)</f>
        <v>132</v>
      </c>
      <c r="B466">
        <v>991675999</v>
      </c>
      <c r="C466">
        <v>991735928</v>
      </c>
      <c r="D466">
        <v>337978401</v>
      </c>
      <c r="E466">
        <v>1</v>
      </c>
      <c r="F466">
        <v>1</v>
      </c>
      <c r="G466">
        <v>1</v>
      </c>
      <c r="H466">
        <v>3</v>
      </c>
      <c r="I466" t="s">
        <v>622</v>
      </c>
      <c r="J466" t="s">
        <v>623</v>
      </c>
      <c r="K466" t="s">
        <v>624</v>
      </c>
      <c r="L466">
        <v>1348</v>
      </c>
      <c r="N466">
        <v>39568864</v>
      </c>
      <c r="O466" t="s">
        <v>530</v>
      </c>
      <c r="P466" t="s">
        <v>530</v>
      </c>
      <c r="Q466">
        <v>1000</v>
      </c>
      <c r="W466">
        <v>0</v>
      </c>
      <c r="X466">
        <v>-2063358494</v>
      </c>
      <c r="Y466">
        <v>1.3999999999999999E-4</v>
      </c>
      <c r="AA466">
        <v>10362</v>
      </c>
      <c r="AB466">
        <v>0</v>
      </c>
      <c r="AC466">
        <v>0</v>
      </c>
      <c r="AD466">
        <v>0</v>
      </c>
      <c r="AE466">
        <v>10362</v>
      </c>
      <c r="AF466">
        <v>0</v>
      </c>
      <c r="AG466">
        <v>0</v>
      </c>
      <c r="AH466">
        <v>0</v>
      </c>
      <c r="AI466">
        <v>1</v>
      </c>
      <c r="AJ466">
        <v>1</v>
      </c>
      <c r="AK466">
        <v>1</v>
      </c>
      <c r="AL466">
        <v>1</v>
      </c>
      <c r="AN466">
        <v>0</v>
      </c>
      <c r="AO466">
        <v>1</v>
      </c>
      <c r="AP466">
        <v>0</v>
      </c>
      <c r="AQ466">
        <v>0</v>
      </c>
      <c r="AR466">
        <v>0</v>
      </c>
      <c r="AT466">
        <v>1.3999999999999999E-4</v>
      </c>
      <c r="AV466">
        <v>0</v>
      </c>
      <c r="AW466">
        <v>2</v>
      </c>
      <c r="AX466">
        <v>991735932</v>
      </c>
      <c r="AY466">
        <v>1</v>
      </c>
      <c r="AZ466">
        <v>0</v>
      </c>
      <c r="BA466">
        <v>462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CX466">
        <f ca="1">Y466*Source!I132</f>
        <v>1.3999999999999999E-4</v>
      </c>
      <c r="CY466">
        <f>AA466</f>
        <v>10362</v>
      </c>
      <c r="CZ466">
        <f>AE466</f>
        <v>10362</v>
      </c>
      <c r="DA466">
        <f>AI466</f>
        <v>1</v>
      </c>
      <c r="DB466">
        <f t="shared" si="120"/>
        <v>1.45</v>
      </c>
      <c r="DC466">
        <f t="shared" si="121"/>
        <v>0</v>
      </c>
    </row>
    <row r="467" spans="1:107">
      <c r="A467">
        <f ca="1">ROW(Source!A132)</f>
        <v>132</v>
      </c>
      <c r="B467">
        <v>991675999</v>
      </c>
      <c r="C467">
        <v>991735928</v>
      </c>
      <c r="D467">
        <v>337978655</v>
      </c>
      <c r="E467">
        <v>1</v>
      </c>
      <c r="F467">
        <v>1</v>
      </c>
      <c r="G467">
        <v>1</v>
      </c>
      <c r="H467">
        <v>3</v>
      </c>
      <c r="I467" t="s">
        <v>642</v>
      </c>
      <c r="J467" t="s">
        <v>643</v>
      </c>
      <c r="K467" t="s">
        <v>644</v>
      </c>
      <c r="L467">
        <v>1348</v>
      </c>
      <c r="N467">
        <v>39568864</v>
      </c>
      <c r="O467" t="s">
        <v>530</v>
      </c>
      <c r="P467" t="s">
        <v>530</v>
      </c>
      <c r="Q467">
        <v>1000</v>
      </c>
      <c r="W467">
        <v>0</v>
      </c>
      <c r="X467">
        <v>-1701539228</v>
      </c>
      <c r="Y467">
        <v>1.1000000000000001E-3</v>
      </c>
      <c r="AA467">
        <v>14830</v>
      </c>
      <c r="AB467">
        <v>0</v>
      </c>
      <c r="AC467">
        <v>0</v>
      </c>
      <c r="AD467">
        <v>0</v>
      </c>
      <c r="AE467">
        <v>14830</v>
      </c>
      <c r="AF467">
        <v>0</v>
      </c>
      <c r="AG467">
        <v>0</v>
      </c>
      <c r="AH467">
        <v>0</v>
      </c>
      <c r="AI467">
        <v>1</v>
      </c>
      <c r="AJ467">
        <v>1</v>
      </c>
      <c r="AK467">
        <v>1</v>
      </c>
      <c r="AL467">
        <v>1</v>
      </c>
      <c r="AN467">
        <v>0</v>
      </c>
      <c r="AO467">
        <v>1</v>
      </c>
      <c r="AP467">
        <v>0</v>
      </c>
      <c r="AQ467">
        <v>0</v>
      </c>
      <c r="AR467">
        <v>0</v>
      </c>
      <c r="AT467">
        <v>1.1000000000000001E-3</v>
      </c>
      <c r="AV467">
        <v>0</v>
      </c>
      <c r="AW467">
        <v>2</v>
      </c>
      <c r="AX467">
        <v>991735933</v>
      </c>
      <c r="AY467">
        <v>1</v>
      </c>
      <c r="AZ467">
        <v>0</v>
      </c>
      <c r="BA467">
        <v>463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CX467">
        <f ca="1">Y467*Source!I132</f>
        <v>1.1000000000000001E-3</v>
      </c>
      <c r="CY467">
        <f>AA467</f>
        <v>14830</v>
      </c>
      <c r="CZ467">
        <f>AE467</f>
        <v>14830</v>
      </c>
      <c r="DA467">
        <f>AI467</f>
        <v>1</v>
      </c>
      <c r="DB467">
        <f t="shared" si="120"/>
        <v>16.309999999999999</v>
      </c>
      <c r="DC467">
        <f t="shared" si="121"/>
        <v>0</v>
      </c>
    </row>
    <row r="468" spans="1:107">
      <c r="A468">
        <f ca="1">ROW(Source!A132)</f>
        <v>132</v>
      </c>
      <c r="B468">
        <v>991675999</v>
      </c>
      <c r="C468">
        <v>991735928</v>
      </c>
      <c r="D468">
        <v>338025035</v>
      </c>
      <c r="E468">
        <v>1</v>
      </c>
      <c r="F468">
        <v>1</v>
      </c>
      <c r="G468">
        <v>1</v>
      </c>
      <c r="H468">
        <v>3</v>
      </c>
      <c r="I468" t="s">
        <v>200</v>
      </c>
      <c r="J468" t="s">
        <v>202</v>
      </c>
      <c r="K468" t="s">
        <v>201</v>
      </c>
      <c r="L468">
        <v>195242642</v>
      </c>
      <c r="N468">
        <v>1010</v>
      </c>
      <c r="O468" t="s">
        <v>145</v>
      </c>
      <c r="P468" t="s">
        <v>145</v>
      </c>
      <c r="Q468">
        <v>1</v>
      </c>
      <c r="W468">
        <v>0</v>
      </c>
      <c r="X468">
        <v>433429360</v>
      </c>
      <c r="Y468">
        <v>2</v>
      </c>
      <c r="AA468">
        <v>27.99</v>
      </c>
      <c r="AB468">
        <v>0</v>
      </c>
      <c r="AC468">
        <v>0</v>
      </c>
      <c r="AD468">
        <v>0</v>
      </c>
      <c r="AE468">
        <v>27.99</v>
      </c>
      <c r="AF468">
        <v>0</v>
      </c>
      <c r="AG468">
        <v>0</v>
      </c>
      <c r="AH468">
        <v>0</v>
      </c>
      <c r="AI468">
        <v>1</v>
      </c>
      <c r="AJ468">
        <v>1</v>
      </c>
      <c r="AK468">
        <v>1</v>
      </c>
      <c r="AL468">
        <v>1</v>
      </c>
      <c r="AN468">
        <v>0</v>
      </c>
      <c r="AO468">
        <v>1</v>
      </c>
      <c r="AP468">
        <v>0</v>
      </c>
      <c r="AQ468">
        <v>0</v>
      </c>
      <c r="AR468">
        <v>0</v>
      </c>
      <c r="AT468">
        <v>2</v>
      </c>
      <c r="AV468">
        <v>0</v>
      </c>
      <c r="AW468">
        <v>2</v>
      </c>
      <c r="AX468">
        <v>991735935</v>
      </c>
      <c r="AY468">
        <v>1</v>
      </c>
      <c r="AZ468">
        <v>0</v>
      </c>
      <c r="BA468">
        <v>465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CX468">
        <f ca="1">Y468*Source!I132</f>
        <v>2</v>
      </c>
      <c r="CY468">
        <f>AA468</f>
        <v>27.99</v>
      </c>
      <c r="CZ468">
        <f>AE468</f>
        <v>27.99</v>
      </c>
      <c r="DA468">
        <f>AI468</f>
        <v>1</v>
      </c>
      <c r="DB468">
        <f t="shared" si="120"/>
        <v>55.98</v>
      </c>
      <c r="DC468">
        <f t="shared" si="121"/>
        <v>0</v>
      </c>
    </row>
    <row r="469" spans="1:107">
      <c r="A469">
        <f ca="1">ROW(Source!A132)</f>
        <v>132</v>
      </c>
      <c r="B469">
        <v>991675999</v>
      </c>
      <c r="C469">
        <v>991735928</v>
      </c>
      <c r="D469">
        <v>338036064</v>
      </c>
      <c r="E469">
        <v>1</v>
      </c>
      <c r="F469">
        <v>1</v>
      </c>
      <c r="G469">
        <v>1</v>
      </c>
      <c r="H469">
        <v>3</v>
      </c>
      <c r="I469" t="s">
        <v>645</v>
      </c>
      <c r="J469" t="s">
        <v>646</v>
      </c>
      <c r="K469" t="s">
        <v>647</v>
      </c>
      <c r="L469">
        <v>1356</v>
      </c>
      <c r="N469">
        <v>1010</v>
      </c>
      <c r="O469" t="s">
        <v>589</v>
      </c>
      <c r="P469" t="s">
        <v>589</v>
      </c>
      <c r="Q469">
        <v>1000</v>
      </c>
      <c r="W469">
        <v>0</v>
      </c>
      <c r="X469">
        <v>469352752</v>
      </c>
      <c r="Y469">
        <v>2E-3</v>
      </c>
      <c r="AA469">
        <v>3450.01</v>
      </c>
      <c r="AB469">
        <v>0</v>
      </c>
      <c r="AC469">
        <v>0</v>
      </c>
      <c r="AD469">
        <v>0</v>
      </c>
      <c r="AE469">
        <v>3450.01</v>
      </c>
      <c r="AF469">
        <v>0</v>
      </c>
      <c r="AG469">
        <v>0</v>
      </c>
      <c r="AH469">
        <v>0</v>
      </c>
      <c r="AI469">
        <v>1</v>
      </c>
      <c r="AJ469">
        <v>1</v>
      </c>
      <c r="AK469">
        <v>1</v>
      </c>
      <c r="AL469">
        <v>1</v>
      </c>
      <c r="AN469">
        <v>0</v>
      </c>
      <c r="AO469">
        <v>1</v>
      </c>
      <c r="AP469">
        <v>0</v>
      </c>
      <c r="AQ469">
        <v>0</v>
      </c>
      <c r="AR469">
        <v>0</v>
      </c>
      <c r="AT469">
        <v>2E-3</v>
      </c>
      <c r="AV469">
        <v>0</v>
      </c>
      <c r="AW469">
        <v>2</v>
      </c>
      <c r="AX469">
        <v>991735936</v>
      </c>
      <c r="AY469">
        <v>1</v>
      </c>
      <c r="AZ469">
        <v>0</v>
      </c>
      <c r="BA469">
        <v>466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CX469">
        <f ca="1">Y469*Source!I132</f>
        <v>2E-3</v>
      </c>
      <c r="CY469">
        <f>AA469</f>
        <v>3450.01</v>
      </c>
      <c r="CZ469">
        <f>AE469</f>
        <v>3450.01</v>
      </c>
      <c r="DA469">
        <f>AI469</f>
        <v>1</v>
      </c>
      <c r="DB469">
        <f t="shared" si="120"/>
        <v>6.9</v>
      </c>
      <c r="DC469">
        <f t="shared" si="121"/>
        <v>0</v>
      </c>
    </row>
    <row r="470" spans="1:107">
      <c r="A470">
        <f ca="1">ROW(Source!A132)</f>
        <v>132</v>
      </c>
      <c r="B470">
        <v>991675999</v>
      </c>
      <c r="C470">
        <v>991735928</v>
      </c>
      <c r="D470">
        <v>0</v>
      </c>
      <c r="E470">
        <v>0</v>
      </c>
      <c r="F470">
        <v>1</v>
      </c>
      <c r="G470">
        <v>1</v>
      </c>
      <c r="H470">
        <v>3</v>
      </c>
      <c r="I470" t="s">
        <v>109</v>
      </c>
      <c r="K470" t="s">
        <v>299</v>
      </c>
      <c r="L470">
        <v>1354</v>
      </c>
      <c r="N470">
        <v>1010</v>
      </c>
      <c r="O470" t="s">
        <v>144</v>
      </c>
      <c r="P470" t="s">
        <v>145</v>
      </c>
      <c r="Q470">
        <v>1</v>
      </c>
      <c r="W470">
        <v>0</v>
      </c>
      <c r="X470">
        <v>-543447575</v>
      </c>
      <c r="Y470">
        <v>1</v>
      </c>
      <c r="AA470">
        <v>4992.5</v>
      </c>
      <c r="AB470">
        <v>0</v>
      </c>
      <c r="AC470">
        <v>0</v>
      </c>
      <c r="AD470">
        <v>0</v>
      </c>
      <c r="AE470">
        <v>4992.5</v>
      </c>
      <c r="AF470">
        <v>0</v>
      </c>
      <c r="AG470">
        <v>0</v>
      </c>
      <c r="AH470">
        <v>0</v>
      </c>
      <c r="AI470">
        <v>1</v>
      </c>
      <c r="AJ470">
        <v>1</v>
      </c>
      <c r="AK470">
        <v>1</v>
      </c>
      <c r="AL470">
        <v>1</v>
      </c>
      <c r="AN470">
        <v>0</v>
      </c>
      <c r="AO470">
        <v>0</v>
      </c>
      <c r="AP470">
        <v>0</v>
      </c>
      <c r="AQ470">
        <v>0</v>
      </c>
      <c r="AR470">
        <v>0</v>
      </c>
      <c r="AT470">
        <v>1</v>
      </c>
      <c r="AV470">
        <v>0</v>
      </c>
      <c r="AW470">
        <v>1</v>
      </c>
      <c r="AX470">
        <v>-1</v>
      </c>
      <c r="AY470">
        <v>0</v>
      </c>
      <c r="AZ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CX470">
        <f ca="1">Y470*Source!I132</f>
        <v>1</v>
      </c>
      <c r="CY470">
        <f>AA470</f>
        <v>4992.5</v>
      </c>
      <c r="CZ470">
        <f>AE470</f>
        <v>4992.5</v>
      </c>
      <c r="DA470">
        <f>AI470</f>
        <v>1</v>
      </c>
      <c r="DB470">
        <f t="shared" si="120"/>
        <v>4992.5</v>
      </c>
      <c r="DC470">
        <f t="shared" si="121"/>
        <v>0</v>
      </c>
    </row>
    <row r="471" spans="1:107">
      <c r="A471">
        <f ca="1">ROW(Source!A133)</f>
        <v>133</v>
      </c>
      <c r="B471">
        <v>991676013</v>
      </c>
      <c r="C471">
        <v>991735928</v>
      </c>
      <c r="D471">
        <v>37775402</v>
      </c>
      <c r="E471">
        <v>1</v>
      </c>
      <c r="F471">
        <v>1</v>
      </c>
      <c r="G471">
        <v>1</v>
      </c>
      <c r="H471">
        <v>1</v>
      </c>
      <c r="I471" t="s">
        <v>581</v>
      </c>
      <c r="K471" t="s">
        <v>582</v>
      </c>
      <c r="L471">
        <v>1369</v>
      </c>
      <c r="N471">
        <v>1013</v>
      </c>
      <c r="O471" t="s">
        <v>499</v>
      </c>
      <c r="P471" t="s">
        <v>499</v>
      </c>
      <c r="Q471">
        <v>1</v>
      </c>
      <c r="W471">
        <v>0</v>
      </c>
      <c r="X471">
        <v>855544366</v>
      </c>
      <c r="Y471">
        <v>1.47</v>
      </c>
      <c r="AA471">
        <v>0</v>
      </c>
      <c r="AB471">
        <v>0</v>
      </c>
      <c r="AC471">
        <v>0</v>
      </c>
      <c r="AD471">
        <v>9.07</v>
      </c>
      <c r="AE471">
        <v>0</v>
      </c>
      <c r="AF471">
        <v>0</v>
      </c>
      <c r="AG471">
        <v>0</v>
      </c>
      <c r="AH471">
        <v>9.07</v>
      </c>
      <c r="AI471">
        <v>1</v>
      </c>
      <c r="AJ471">
        <v>1</v>
      </c>
      <c r="AK471">
        <v>1</v>
      </c>
      <c r="AL471">
        <v>1</v>
      </c>
      <c r="AN471">
        <v>0</v>
      </c>
      <c r="AO471">
        <v>1</v>
      </c>
      <c r="AP471">
        <v>0</v>
      </c>
      <c r="AQ471">
        <v>0</v>
      </c>
      <c r="AR471">
        <v>0</v>
      </c>
      <c r="AT471">
        <v>1.47</v>
      </c>
      <c r="AV471">
        <v>1</v>
      </c>
      <c r="AW471">
        <v>2</v>
      </c>
      <c r="AX471">
        <v>991735929</v>
      </c>
      <c r="AY471">
        <v>1</v>
      </c>
      <c r="AZ471">
        <v>0</v>
      </c>
      <c r="BA471">
        <v>467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CX471">
        <f ca="1">Y471*Source!I133</f>
        <v>1.47</v>
      </c>
      <c r="CY471">
        <f>AD471</f>
        <v>9.07</v>
      </c>
      <c r="CZ471">
        <f>AH471</f>
        <v>9.07</v>
      </c>
      <c r="DA471">
        <f>AL471</f>
        <v>1</v>
      </c>
      <c r="DB471">
        <f t="shared" si="120"/>
        <v>13.33</v>
      </c>
      <c r="DC471">
        <f t="shared" si="121"/>
        <v>0</v>
      </c>
    </row>
    <row r="472" spans="1:107">
      <c r="A472">
        <f ca="1">ROW(Source!A133)</f>
        <v>133</v>
      </c>
      <c r="B472">
        <v>991676013</v>
      </c>
      <c r="C472">
        <v>991735928</v>
      </c>
      <c r="D472">
        <v>338037086</v>
      </c>
      <c r="E472">
        <v>1</v>
      </c>
      <c r="F472">
        <v>1</v>
      </c>
      <c r="G472">
        <v>1</v>
      </c>
      <c r="H472">
        <v>2</v>
      </c>
      <c r="I472" t="s">
        <v>619</v>
      </c>
      <c r="J472" t="s">
        <v>620</v>
      </c>
      <c r="K472" t="s">
        <v>621</v>
      </c>
      <c r="L472">
        <v>1368</v>
      </c>
      <c r="N472">
        <v>91022270</v>
      </c>
      <c r="O472" t="s">
        <v>505</v>
      </c>
      <c r="P472" t="s">
        <v>505</v>
      </c>
      <c r="Q472">
        <v>1</v>
      </c>
      <c r="W472">
        <v>0</v>
      </c>
      <c r="X472">
        <v>1474986261</v>
      </c>
      <c r="Y472">
        <v>0.35</v>
      </c>
      <c r="AA472">
        <v>0</v>
      </c>
      <c r="AB472">
        <v>60.26</v>
      </c>
      <c r="AC472">
        <v>0</v>
      </c>
      <c r="AD472">
        <v>0</v>
      </c>
      <c r="AE472">
        <v>0</v>
      </c>
      <c r="AF472">
        <v>8.1</v>
      </c>
      <c r="AG472">
        <v>0</v>
      </c>
      <c r="AH472">
        <v>0</v>
      </c>
      <c r="AI472">
        <v>1</v>
      </c>
      <c r="AJ472">
        <v>7.44</v>
      </c>
      <c r="AK472">
        <v>33.6</v>
      </c>
      <c r="AL472">
        <v>1</v>
      </c>
      <c r="AN472">
        <v>0</v>
      </c>
      <c r="AO472">
        <v>1</v>
      </c>
      <c r="AP472">
        <v>0</v>
      </c>
      <c r="AQ472">
        <v>0</v>
      </c>
      <c r="AR472">
        <v>0</v>
      </c>
      <c r="AT472">
        <v>0.35</v>
      </c>
      <c r="AV472">
        <v>0</v>
      </c>
      <c r="AW472">
        <v>2</v>
      </c>
      <c r="AX472">
        <v>991735930</v>
      </c>
      <c r="AY472">
        <v>1</v>
      </c>
      <c r="AZ472">
        <v>0</v>
      </c>
      <c r="BA472">
        <v>468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CX472">
        <f ca="1">Y472*Source!I133</f>
        <v>0.35</v>
      </c>
      <c r="CY472">
        <f>AB472</f>
        <v>60.26</v>
      </c>
      <c r="CZ472">
        <f>AF472</f>
        <v>8.1</v>
      </c>
      <c r="DA472">
        <f>AJ472</f>
        <v>7.44</v>
      </c>
      <c r="DB472">
        <f t="shared" si="120"/>
        <v>2.84</v>
      </c>
      <c r="DC472">
        <f t="shared" si="121"/>
        <v>0</v>
      </c>
    </row>
    <row r="473" spans="1:107">
      <c r="A473">
        <f ca="1">ROW(Source!A133)</f>
        <v>133</v>
      </c>
      <c r="B473">
        <v>991676013</v>
      </c>
      <c r="C473">
        <v>991735928</v>
      </c>
      <c r="D473">
        <v>338039342</v>
      </c>
      <c r="E473">
        <v>1</v>
      </c>
      <c r="F473">
        <v>1</v>
      </c>
      <c r="G473">
        <v>1</v>
      </c>
      <c r="H473">
        <v>2</v>
      </c>
      <c r="I473" t="s">
        <v>524</v>
      </c>
      <c r="J473" t="s">
        <v>525</v>
      </c>
      <c r="K473" t="s">
        <v>526</v>
      </c>
      <c r="L473">
        <v>1368</v>
      </c>
      <c r="N473">
        <v>91022270</v>
      </c>
      <c r="O473" t="s">
        <v>505</v>
      </c>
      <c r="P473" t="s">
        <v>505</v>
      </c>
      <c r="Q473">
        <v>1</v>
      </c>
      <c r="W473">
        <v>0</v>
      </c>
      <c r="X473">
        <v>1230759911</v>
      </c>
      <c r="Y473">
        <v>0.02</v>
      </c>
      <c r="AA473">
        <v>0</v>
      </c>
      <c r="AB473">
        <v>932.72</v>
      </c>
      <c r="AC473">
        <v>389.76</v>
      </c>
      <c r="AD473">
        <v>0</v>
      </c>
      <c r="AE473">
        <v>0</v>
      </c>
      <c r="AF473">
        <v>87.17</v>
      </c>
      <c r="AG473">
        <v>11.6</v>
      </c>
      <c r="AH473">
        <v>0</v>
      </c>
      <c r="AI473">
        <v>1</v>
      </c>
      <c r="AJ473">
        <v>10.7</v>
      </c>
      <c r="AK473">
        <v>33.6</v>
      </c>
      <c r="AL473">
        <v>1</v>
      </c>
      <c r="AN473">
        <v>0</v>
      </c>
      <c r="AO473">
        <v>1</v>
      </c>
      <c r="AP473">
        <v>0</v>
      </c>
      <c r="AQ473">
        <v>0</v>
      </c>
      <c r="AR473">
        <v>0</v>
      </c>
      <c r="AT473">
        <v>0.02</v>
      </c>
      <c r="AV473">
        <v>0</v>
      </c>
      <c r="AW473">
        <v>2</v>
      </c>
      <c r="AX473">
        <v>991735931</v>
      </c>
      <c r="AY473">
        <v>1</v>
      </c>
      <c r="AZ473">
        <v>0</v>
      </c>
      <c r="BA473">
        <v>469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CX473">
        <f ca="1">Y473*Source!I133</f>
        <v>0.02</v>
      </c>
      <c r="CY473">
        <f>AB473</f>
        <v>932.72</v>
      </c>
      <c r="CZ473">
        <f>AF473</f>
        <v>87.17</v>
      </c>
      <c r="DA473">
        <f>AJ473</f>
        <v>10.7</v>
      </c>
      <c r="DB473">
        <f t="shared" si="120"/>
        <v>1.74</v>
      </c>
      <c r="DC473">
        <f t="shared" si="121"/>
        <v>0.23</v>
      </c>
    </row>
    <row r="474" spans="1:107">
      <c r="A474">
        <f ca="1">ROW(Source!A133)</f>
        <v>133</v>
      </c>
      <c r="B474">
        <v>991676013</v>
      </c>
      <c r="C474">
        <v>991735928</v>
      </c>
      <c r="D474">
        <v>337978401</v>
      </c>
      <c r="E474">
        <v>1</v>
      </c>
      <c r="F474">
        <v>1</v>
      </c>
      <c r="G474">
        <v>1</v>
      </c>
      <c r="H474">
        <v>3</v>
      </c>
      <c r="I474" t="s">
        <v>622</v>
      </c>
      <c r="J474" t="s">
        <v>623</v>
      </c>
      <c r="K474" t="s">
        <v>624</v>
      </c>
      <c r="L474">
        <v>1348</v>
      </c>
      <c r="N474">
        <v>39568864</v>
      </c>
      <c r="O474" t="s">
        <v>530</v>
      </c>
      <c r="P474" t="s">
        <v>530</v>
      </c>
      <c r="Q474">
        <v>1000</v>
      </c>
      <c r="W474">
        <v>0</v>
      </c>
      <c r="X474">
        <v>-2063358494</v>
      </c>
      <c r="Y474">
        <v>1.3999999999999999E-4</v>
      </c>
      <c r="AA474">
        <v>93568.86</v>
      </c>
      <c r="AB474">
        <v>0</v>
      </c>
      <c r="AC474">
        <v>0</v>
      </c>
      <c r="AD474">
        <v>0</v>
      </c>
      <c r="AE474">
        <v>10362</v>
      </c>
      <c r="AF474">
        <v>0</v>
      </c>
      <c r="AG474">
        <v>0</v>
      </c>
      <c r="AH474">
        <v>0</v>
      </c>
      <c r="AI474">
        <v>9.0299999999999994</v>
      </c>
      <c r="AJ474">
        <v>1</v>
      </c>
      <c r="AK474">
        <v>1</v>
      </c>
      <c r="AL474">
        <v>1</v>
      </c>
      <c r="AN474">
        <v>0</v>
      </c>
      <c r="AO474">
        <v>1</v>
      </c>
      <c r="AP474">
        <v>0</v>
      </c>
      <c r="AQ474">
        <v>0</v>
      </c>
      <c r="AR474">
        <v>0</v>
      </c>
      <c r="AT474">
        <v>1.3999999999999999E-4</v>
      </c>
      <c r="AV474">
        <v>0</v>
      </c>
      <c r="AW474">
        <v>2</v>
      </c>
      <c r="AX474">
        <v>991735932</v>
      </c>
      <c r="AY474">
        <v>1</v>
      </c>
      <c r="AZ474">
        <v>0</v>
      </c>
      <c r="BA474">
        <v>470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CX474">
        <f ca="1">Y474*Source!I133</f>
        <v>1.3999999999999999E-4</v>
      </c>
      <c r="CY474">
        <f>AA474</f>
        <v>93568.86</v>
      </c>
      <c r="CZ474">
        <f>AE474</f>
        <v>10362</v>
      </c>
      <c r="DA474">
        <f>AI474</f>
        <v>9.0299999999999994</v>
      </c>
      <c r="DB474">
        <f t="shared" si="120"/>
        <v>1.45</v>
      </c>
      <c r="DC474">
        <f t="shared" si="121"/>
        <v>0</v>
      </c>
    </row>
    <row r="475" spans="1:107">
      <c r="A475">
        <f ca="1">ROW(Source!A133)</f>
        <v>133</v>
      </c>
      <c r="B475">
        <v>991676013</v>
      </c>
      <c r="C475">
        <v>991735928</v>
      </c>
      <c r="D475">
        <v>337978655</v>
      </c>
      <c r="E475">
        <v>1</v>
      </c>
      <c r="F475">
        <v>1</v>
      </c>
      <c r="G475">
        <v>1</v>
      </c>
      <c r="H475">
        <v>3</v>
      </c>
      <c r="I475" t="s">
        <v>642</v>
      </c>
      <c r="J475" t="s">
        <v>643</v>
      </c>
      <c r="K475" t="s">
        <v>644</v>
      </c>
      <c r="L475">
        <v>1348</v>
      </c>
      <c r="N475">
        <v>39568864</v>
      </c>
      <c r="O475" t="s">
        <v>530</v>
      </c>
      <c r="P475" t="s">
        <v>530</v>
      </c>
      <c r="Q475">
        <v>1000</v>
      </c>
      <c r="W475">
        <v>0</v>
      </c>
      <c r="X475">
        <v>-1701539228</v>
      </c>
      <c r="Y475">
        <v>1.1000000000000001E-3</v>
      </c>
      <c r="AA475">
        <v>74298.3</v>
      </c>
      <c r="AB475">
        <v>0</v>
      </c>
      <c r="AC475">
        <v>0</v>
      </c>
      <c r="AD475">
        <v>0</v>
      </c>
      <c r="AE475">
        <v>14830</v>
      </c>
      <c r="AF475">
        <v>0</v>
      </c>
      <c r="AG475">
        <v>0</v>
      </c>
      <c r="AH475">
        <v>0</v>
      </c>
      <c r="AI475">
        <v>5.01</v>
      </c>
      <c r="AJ475">
        <v>1</v>
      </c>
      <c r="AK475">
        <v>1</v>
      </c>
      <c r="AL475">
        <v>1</v>
      </c>
      <c r="AN475">
        <v>0</v>
      </c>
      <c r="AO475">
        <v>1</v>
      </c>
      <c r="AP475">
        <v>0</v>
      </c>
      <c r="AQ475">
        <v>0</v>
      </c>
      <c r="AR475">
        <v>0</v>
      </c>
      <c r="AT475">
        <v>1.1000000000000001E-3</v>
      </c>
      <c r="AV475">
        <v>0</v>
      </c>
      <c r="AW475">
        <v>2</v>
      </c>
      <c r="AX475">
        <v>991735933</v>
      </c>
      <c r="AY475">
        <v>1</v>
      </c>
      <c r="AZ475">
        <v>0</v>
      </c>
      <c r="BA475">
        <v>471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CX475">
        <f ca="1">Y475*Source!I133</f>
        <v>1.1000000000000001E-3</v>
      </c>
      <c r="CY475">
        <f>AA475</f>
        <v>74298.3</v>
      </c>
      <c r="CZ475">
        <f>AE475</f>
        <v>14830</v>
      </c>
      <c r="DA475">
        <f>AI475</f>
        <v>5.01</v>
      </c>
      <c r="DB475">
        <f t="shared" si="120"/>
        <v>16.309999999999999</v>
      </c>
      <c r="DC475">
        <f t="shared" si="121"/>
        <v>0</v>
      </c>
    </row>
    <row r="476" spans="1:107">
      <c r="A476">
        <f ca="1">ROW(Source!A133)</f>
        <v>133</v>
      </c>
      <c r="B476">
        <v>991676013</v>
      </c>
      <c r="C476">
        <v>991735928</v>
      </c>
      <c r="D476">
        <v>338025035</v>
      </c>
      <c r="E476">
        <v>1</v>
      </c>
      <c r="F476">
        <v>1</v>
      </c>
      <c r="G476">
        <v>1</v>
      </c>
      <c r="H476">
        <v>3</v>
      </c>
      <c r="I476" t="s">
        <v>200</v>
      </c>
      <c r="J476" t="s">
        <v>202</v>
      </c>
      <c r="K476" t="s">
        <v>201</v>
      </c>
      <c r="L476">
        <v>195242642</v>
      </c>
      <c r="N476">
        <v>1010</v>
      </c>
      <c r="O476" t="s">
        <v>145</v>
      </c>
      <c r="P476" t="s">
        <v>145</v>
      </c>
      <c r="Q476">
        <v>1</v>
      </c>
      <c r="W476">
        <v>0</v>
      </c>
      <c r="X476">
        <v>433429360</v>
      </c>
      <c r="Y476">
        <v>2</v>
      </c>
      <c r="AA476">
        <v>195.93</v>
      </c>
      <c r="AB476">
        <v>0</v>
      </c>
      <c r="AC476">
        <v>0</v>
      </c>
      <c r="AD476">
        <v>0</v>
      </c>
      <c r="AE476">
        <v>27.99</v>
      </c>
      <c r="AF476">
        <v>0</v>
      </c>
      <c r="AG476">
        <v>0</v>
      </c>
      <c r="AH476">
        <v>0</v>
      </c>
      <c r="AI476">
        <v>7</v>
      </c>
      <c r="AJ476">
        <v>1</v>
      </c>
      <c r="AK476">
        <v>1</v>
      </c>
      <c r="AL476">
        <v>1</v>
      </c>
      <c r="AN476">
        <v>0</v>
      </c>
      <c r="AO476">
        <v>1</v>
      </c>
      <c r="AP476">
        <v>0</v>
      </c>
      <c r="AQ476">
        <v>0</v>
      </c>
      <c r="AR476">
        <v>0</v>
      </c>
      <c r="AT476">
        <v>2</v>
      </c>
      <c r="AV476">
        <v>0</v>
      </c>
      <c r="AW476">
        <v>2</v>
      </c>
      <c r="AX476">
        <v>991735935</v>
      </c>
      <c r="AY476">
        <v>1</v>
      </c>
      <c r="AZ476">
        <v>0</v>
      </c>
      <c r="BA476">
        <v>473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CX476">
        <f ca="1">Y476*Source!I133</f>
        <v>2</v>
      </c>
      <c r="CY476">
        <f>AA476</f>
        <v>195.93</v>
      </c>
      <c r="CZ476">
        <f>AE476</f>
        <v>27.99</v>
      </c>
      <c r="DA476">
        <f>AI476</f>
        <v>7</v>
      </c>
      <c r="DB476">
        <f t="shared" si="120"/>
        <v>55.98</v>
      </c>
      <c r="DC476">
        <f t="shared" si="121"/>
        <v>0</v>
      </c>
    </row>
    <row r="477" spans="1:107">
      <c r="A477">
        <f ca="1">ROW(Source!A133)</f>
        <v>133</v>
      </c>
      <c r="B477">
        <v>991676013</v>
      </c>
      <c r="C477">
        <v>991735928</v>
      </c>
      <c r="D477">
        <v>338036064</v>
      </c>
      <c r="E477">
        <v>1</v>
      </c>
      <c r="F477">
        <v>1</v>
      </c>
      <c r="G477">
        <v>1</v>
      </c>
      <c r="H477">
        <v>3</v>
      </c>
      <c r="I477" t="s">
        <v>645</v>
      </c>
      <c r="J477" t="s">
        <v>646</v>
      </c>
      <c r="K477" t="s">
        <v>647</v>
      </c>
      <c r="L477">
        <v>1356</v>
      </c>
      <c r="N477">
        <v>1010</v>
      </c>
      <c r="O477" t="s">
        <v>589</v>
      </c>
      <c r="P477" t="s">
        <v>589</v>
      </c>
      <c r="Q477">
        <v>1000</v>
      </c>
      <c r="W477">
        <v>0</v>
      </c>
      <c r="X477">
        <v>469352752</v>
      </c>
      <c r="Y477">
        <v>2E-3</v>
      </c>
      <c r="AA477">
        <v>9763.5300000000007</v>
      </c>
      <c r="AB477">
        <v>0</v>
      </c>
      <c r="AC477">
        <v>0</v>
      </c>
      <c r="AD477">
        <v>0</v>
      </c>
      <c r="AE477">
        <v>3450.01</v>
      </c>
      <c r="AF477">
        <v>0</v>
      </c>
      <c r="AG477">
        <v>0</v>
      </c>
      <c r="AH477">
        <v>0</v>
      </c>
      <c r="AI477">
        <v>2.83</v>
      </c>
      <c r="AJ477">
        <v>1</v>
      </c>
      <c r="AK477">
        <v>1</v>
      </c>
      <c r="AL477">
        <v>1</v>
      </c>
      <c r="AN477">
        <v>0</v>
      </c>
      <c r="AO477">
        <v>1</v>
      </c>
      <c r="AP477">
        <v>0</v>
      </c>
      <c r="AQ477">
        <v>0</v>
      </c>
      <c r="AR477">
        <v>0</v>
      </c>
      <c r="AT477">
        <v>2E-3</v>
      </c>
      <c r="AV477">
        <v>0</v>
      </c>
      <c r="AW477">
        <v>2</v>
      </c>
      <c r="AX477">
        <v>991735936</v>
      </c>
      <c r="AY477">
        <v>1</v>
      </c>
      <c r="AZ477">
        <v>0</v>
      </c>
      <c r="BA477">
        <v>474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CX477">
        <f ca="1">Y477*Source!I133</f>
        <v>2E-3</v>
      </c>
      <c r="CY477">
        <f>AA477</f>
        <v>9763.5300000000007</v>
      </c>
      <c r="CZ477">
        <f>AE477</f>
        <v>3450.01</v>
      </c>
      <c r="DA477">
        <f>AI477</f>
        <v>2.83</v>
      </c>
      <c r="DB477">
        <f t="shared" si="120"/>
        <v>6.9</v>
      </c>
      <c r="DC477">
        <f t="shared" si="121"/>
        <v>0</v>
      </c>
    </row>
    <row r="478" spans="1:107">
      <c r="A478">
        <f ca="1">ROW(Source!A133)</f>
        <v>133</v>
      </c>
      <c r="B478">
        <v>991676013</v>
      </c>
      <c r="C478">
        <v>991735928</v>
      </c>
      <c r="D478">
        <v>0</v>
      </c>
      <c r="E478">
        <v>0</v>
      </c>
      <c r="F478">
        <v>1</v>
      </c>
      <c r="G478">
        <v>1</v>
      </c>
      <c r="H478">
        <v>3</v>
      </c>
      <c r="I478" t="s">
        <v>109</v>
      </c>
      <c r="K478" t="s">
        <v>299</v>
      </c>
      <c r="L478">
        <v>1354</v>
      </c>
      <c r="N478">
        <v>1010</v>
      </c>
      <c r="O478" t="s">
        <v>144</v>
      </c>
      <c r="P478" t="s">
        <v>145</v>
      </c>
      <c r="Q478">
        <v>1</v>
      </c>
      <c r="W478">
        <v>0</v>
      </c>
      <c r="X478">
        <v>-543447575</v>
      </c>
      <c r="Y478">
        <v>1</v>
      </c>
      <c r="AA478">
        <v>4992.5</v>
      </c>
      <c r="AB478">
        <v>0</v>
      </c>
      <c r="AC478">
        <v>0</v>
      </c>
      <c r="AD478">
        <v>0</v>
      </c>
      <c r="AE478">
        <v>4992.5</v>
      </c>
      <c r="AF478">
        <v>0</v>
      </c>
      <c r="AG478">
        <v>0</v>
      </c>
      <c r="AH478">
        <v>0</v>
      </c>
      <c r="AI478">
        <v>1</v>
      </c>
      <c r="AJ478">
        <v>1</v>
      </c>
      <c r="AK478">
        <v>1</v>
      </c>
      <c r="AL478">
        <v>1</v>
      </c>
      <c r="AN478">
        <v>0</v>
      </c>
      <c r="AO478">
        <v>0</v>
      </c>
      <c r="AP478">
        <v>0</v>
      </c>
      <c r="AQ478">
        <v>0</v>
      </c>
      <c r="AR478">
        <v>0</v>
      </c>
      <c r="AT478">
        <v>1</v>
      </c>
      <c r="AV478">
        <v>0</v>
      </c>
      <c r="AW478">
        <v>1</v>
      </c>
      <c r="AX478">
        <v>-1</v>
      </c>
      <c r="AY478">
        <v>0</v>
      </c>
      <c r="AZ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CX478">
        <f ca="1">Y478*Source!I133</f>
        <v>1</v>
      </c>
      <c r="CY478">
        <f>AA478</f>
        <v>4992.5</v>
      </c>
      <c r="CZ478">
        <f>AE478</f>
        <v>4992.5</v>
      </c>
      <c r="DA478">
        <f>AI478</f>
        <v>1</v>
      </c>
      <c r="DB478">
        <f t="shared" si="120"/>
        <v>4992.5</v>
      </c>
      <c r="DC478">
        <f t="shared" si="121"/>
        <v>0</v>
      </c>
    </row>
    <row r="479" spans="1:107">
      <c r="A479">
        <f ca="1">ROW(Source!A136)</f>
        <v>136</v>
      </c>
      <c r="B479">
        <v>991675999</v>
      </c>
      <c r="C479">
        <v>991737118</v>
      </c>
      <c r="D479">
        <v>338227192</v>
      </c>
      <c r="E479">
        <v>1</v>
      </c>
      <c r="F479">
        <v>1</v>
      </c>
      <c r="G479">
        <v>1</v>
      </c>
      <c r="H479">
        <v>1</v>
      </c>
      <c r="I479" t="s">
        <v>658</v>
      </c>
      <c r="K479" t="s">
        <v>659</v>
      </c>
      <c r="L479">
        <v>1369</v>
      </c>
      <c r="N479">
        <v>1013</v>
      </c>
      <c r="O479" t="s">
        <v>499</v>
      </c>
      <c r="P479" t="s">
        <v>499</v>
      </c>
      <c r="Q479">
        <v>1</v>
      </c>
      <c r="W479">
        <v>0</v>
      </c>
      <c r="X479">
        <v>604758886</v>
      </c>
      <c r="Y479">
        <v>2.2000000000000002</v>
      </c>
      <c r="AA479">
        <v>0</v>
      </c>
      <c r="AB479">
        <v>0</v>
      </c>
      <c r="AC479">
        <v>0</v>
      </c>
      <c r="AD479">
        <v>9.6199999999999992</v>
      </c>
      <c r="AE479">
        <v>0</v>
      </c>
      <c r="AF479">
        <v>0</v>
      </c>
      <c r="AG479">
        <v>0</v>
      </c>
      <c r="AH479">
        <v>9.6199999999999992</v>
      </c>
      <c r="AI479">
        <v>1</v>
      </c>
      <c r="AJ479">
        <v>1</v>
      </c>
      <c r="AK479">
        <v>1</v>
      </c>
      <c r="AL479">
        <v>1</v>
      </c>
      <c r="AN479">
        <v>0</v>
      </c>
      <c r="AO479">
        <v>1</v>
      </c>
      <c r="AP479">
        <v>1</v>
      </c>
      <c r="AQ479">
        <v>0</v>
      </c>
      <c r="AR479">
        <v>0</v>
      </c>
      <c r="AT479">
        <v>4.4000000000000004</v>
      </c>
      <c r="AU479" t="s">
        <v>306</v>
      </c>
      <c r="AV479">
        <v>1</v>
      </c>
      <c r="AW479">
        <v>2</v>
      </c>
      <c r="AX479">
        <v>991737119</v>
      </c>
      <c r="AY479">
        <v>1</v>
      </c>
      <c r="AZ479">
        <v>0</v>
      </c>
      <c r="BA479">
        <v>475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CX479">
        <f ca="1">Y479*Source!I136</f>
        <v>2.2000000000000002</v>
      </c>
      <c r="CY479">
        <f>AD479</f>
        <v>9.6199999999999992</v>
      </c>
      <c r="CZ479">
        <f>AH479</f>
        <v>9.6199999999999992</v>
      </c>
      <c r="DA479">
        <f>AL479</f>
        <v>1</v>
      </c>
      <c r="DB479">
        <f>ROUND((ROUND(AT479*CZ479,2)*0.5),6)</f>
        <v>21.164999999999999</v>
      </c>
      <c r="DC479">
        <f>ROUND((ROUND(AT479*AG479,2)*0.5),6)</f>
        <v>0</v>
      </c>
    </row>
    <row r="480" spans="1:107">
      <c r="A480">
        <f ca="1">ROW(Source!A136)</f>
        <v>136</v>
      </c>
      <c r="B480">
        <v>991675999</v>
      </c>
      <c r="C480">
        <v>991737118</v>
      </c>
      <c r="D480">
        <v>338039342</v>
      </c>
      <c r="E480">
        <v>1</v>
      </c>
      <c r="F480">
        <v>1</v>
      </c>
      <c r="G480">
        <v>1</v>
      </c>
      <c r="H480">
        <v>2</v>
      </c>
      <c r="I480" t="s">
        <v>524</v>
      </c>
      <c r="J480" t="s">
        <v>525</v>
      </c>
      <c r="K480" t="s">
        <v>526</v>
      </c>
      <c r="L480">
        <v>1368</v>
      </c>
      <c r="N480">
        <v>91022270</v>
      </c>
      <c r="O480" t="s">
        <v>505</v>
      </c>
      <c r="P480" t="s">
        <v>505</v>
      </c>
      <c r="Q480">
        <v>1</v>
      </c>
      <c r="W480">
        <v>0</v>
      </c>
      <c r="X480">
        <v>1230759911</v>
      </c>
      <c r="Y480">
        <v>0.01</v>
      </c>
      <c r="AA480">
        <v>0</v>
      </c>
      <c r="AB480">
        <v>87.17</v>
      </c>
      <c r="AC480">
        <v>11.6</v>
      </c>
      <c r="AD480">
        <v>0</v>
      </c>
      <c r="AE480">
        <v>0</v>
      </c>
      <c r="AF480">
        <v>87.17</v>
      </c>
      <c r="AG480">
        <v>11.6</v>
      </c>
      <c r="AH480">
        <v>0</v>
      </c>
      <c r="AI480">
        <v>1</v>
      </c>
      <c r="AJ480">
        <v>1</v>
      </c>
      <c r="AK480">
        <v>1</v>
      </c>
      <c r="AL480">
        <v>1</v>
      </c>
      <c r="AN480">
        <v>0</v>
      </c>
      <c r="AO480">
        <v>1</v>
      </c>
      <c r="AP480">
        <v>1</v>
      </c>
      <c r="AQ480">
        <v>0</v>
      </c>
      <c r="AR480">
        <v>0</v>
      </c>
      <c r="AT480">
        <v>0.02</v>
      </c>
      <c r="AU480" t="s">
        <v>306</v>
      </c>
      <c r="AV480">
        <v>0</v>
      </c>
      <c r="AW480">
        <v>2</v>
      </c>
      <c r="AX480">
        <v>991737120</v>
      </c>
      <c r="AY480">
        <v>1</v>
      </c>
      <c r="AZ480">
        <v>0</v>
      </c>
      <c r="BA480">
        <v>476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CX480">
        <f ca="1">Y480*Source!I136</f>
        <v>0.01</v>
      </c>
      <c r="CY480">
        <f>AB480</f>
        <v>87.17</v>
      </c>
      <c r="CZ480">
        <f>AF480</f>
        <v>87.17</v>
      </c>
      <c r="DA480">
        <f>AJ480</f>
        <v>1</v>
      </c>
      <c r="DB480">
        <f>ROUND((ROUND(AT480*CZ480,2)*0.5),6)</f>
        <v>0.87</v>
      </c>
      <c r="DC480">
        <f>ROUND((ROUND(AT480*AG480,2)*0.5),6)</f>
        <v>0.115</v>
      </c>
    </row>
    <row r="481" spans="1:107">
      <c r="A481">
        <f ca="1">ROW(Source!A136)</f>
        <v>136</v>
      </c>
      <c r="B481">
        <v>991675999</v>
      </c>
      <c r="C481">
        <v>991737118</v>
      </c>
      <c r="D481">
        <v>337974554</v>
      </c>
      <c r="E481">
        <v>1</v>
      </c>
      <c r="F481">
        <v>1</v>
      </c>
      <c r="G481">
        <v>1</v>
      </c>
      <c r="H481">
        <v>3</v>
      </c>
      <c r="I481" t="s">
        <v>630</v>
      </c>
      <c r="J481" t="s">
        <v>631</v>
      </c>
      <c r="K481" t="s">
        <v>632</v>
      </c>
      <c r="L481">
        <v>1346</v>
      </c>
      <c r="N481">
        <v>39568864</v>
      </c>
      <c r="O481" t="s">
        <v>540</v>
      </c>
      <c r="P481" t="s">
        <v>540</v>
      </c>
      <c r="Q481">
        <v>1</v>
      </c>
      <c r="W481">
        <v>0</v>
      </c>
      <c r="X481">
        <v>-1947909329</v>
      </c>
      <c r="Y481">
        <v>0</v>
      </c>
      <c r="AA481">
        <v>23.09</v>
      </c>
      <c r="AB481">
        <v>0</v>
      </c>
      <c r="AC481">
        <v>0</v>
      </c>
      <c r="AD481">
        <v>0</v>
      </c>
      <c r="AE481">
        <v>23.09</v>
      </c>
      <c r="AF481">
        <v>0</v>
      </c>
      <c r="AG481">
        <v>0</v>
      </c>
      <c r="AH481">
        <v>0</v>
      </c>
      <c r="AI481">
        <v>1</v>
      </c>
      <c r="AJ481">
        <v>1</v>
      </c>
      <c r="AK481">
        <v>1</v>
      </c>
      <c r="AL481">
        <v>1</v>
      </c>
      <c r="AN481">
        <v>0</v>
      </c>
      <c r="AO481">
        <v>1</v>
      </c>
      <c r="AP481">
        <v>1</v>
      </c>
      <c r="AQ481">
        <v>0</v>
      </c>
      <c r="AR481">
        <v>0</v>
      </c>
      <c r="AT481">
        <v>0.04</v>
      </c>
      <c r="AU481" t="s">
        <v>212</v>
      </c>
      <c r="AV481">
        <v>0</v>
      </c>
      <c r="AW481">
        <v>2</v>
      </c>
      <c r="AX481">
        <v>991737121</v>
      </c>
      <c r="AY481">
        <v>1</v>
      </c>
      <c r="AZ481">
        <v>0</v>
      </c>
      <c r="BA481">
        <v>477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CX481">
        <f ca="1">Y481*Source!I136</f>
        <v>0</v>
      </c>
      <c r="CY481">
        <f>AA481</f>
        <v>23.09</v>
      </c>
      <c r="CZ481">
        <f>AE481</f>
        <v>23.09</v>
      </c>
      <c r="DA481">
        <f>AI481</f>
        <v>1</v>
      </c>
      <c r="DB481">
        <f>ROUND((ROUND(AT481*CZ481,2)*0),6)</f>
        <v>0</v>
      </c>
      <c r="DC481">
        <f>ROUND((ROUND(AT481*AG481,2)*0),6)</f>
        <v>0</v>
      </c>
    </row>
    <row r="482" spans="1:107">
      <c r="A482">
        <f ca="1">ROW(Source!A136)</f>
        <v>136</v>
      </c>
      <c r="B482">
        <v>991675999</v>
      </c>
      <c r="C482">
        <v>991737118</v>
      </c>
      <c r="D482">
        <v>337978661</v>
      </c>
      <c r="E482">
        <v>1</v>
      </c>
      <c r="F482">
        <v>1</v>
      </c>
      <c r="G482">
        <v>1</v>
      </c>
      <c r="H482">
        <v>3</v>
      </c>
      <c r="I482" t="s">
        <v>660</v>
      </c>
      <c r="J482" t="s">
        <v>661</v>
      </c>
      <c r="K482" t="s">
        <v>662</v>
      </c>
      <c r="L482">
        <v>1346</v>
      </c>
      <c r="N482">
        <v>39568864</v>
      </c>
      <c r="O482" t="s">
        <v>540</v>
      </c>
      <c r="P482" t="s">
        <v>540</v>
      </c>
      <c r="Q482">
        <v>1</v>
      </c>
      <c r="W482">
        <v>0</v>
      </c>
      <c r="X482">
        <v>30920770</v>
      </c>
      <c r="Y482">
        <v>0</v>
      </c>
      <c r="AA482">
        <v>9.0399999999999991</v>
      </c>
      <c r="AB482">
        <v>0</v>
      </c>
      <c r="AC482">
        <v>0</v>
      </c>
      <c r="AD482">
        <v>0</v>
      </c>
      <c r="AE482">
        <v>9.0399999999999991</v>
      </c>
      <c r="AF482">
        <v>0</v>
      </c>
      <c r="AG482">
        <v>0</v>
      </c>
      <c r="AH482">
        <v>0</v>
      </c>
      <c r="AI482">
        <v>1</v>
      </c>
      <c r="AJ482">
        <v>1</v>
      </c>
      <c r="AK482">
        <v>1</v>
      </c>
      <c r="AL482">
        <v>1</v>
      </c>
      <c r="AN482">
        <v>0</v>
      </c>
      <c r="AO482">
        <v>1</v>
      </c>
      <c r="AP482">
        <v>1</v>
      </c>
      <c r="AQ482">
        <v>0</v>
      </c>
      <c r="AR482">
        <v>0</v>
      </c>
      <c r="AT482">
        <v>8.4000000000000005E-2</v>
      </c>
      <c r="AU482" t="s">
        <v>212</v>
      </c>
      <c r="AV482">
        <v>0</v>
      </c>
      <c r="AW482">
        <v>2</v>
      </c>
      <c r="AX482">
        <v>991737122</v>
      </c>
      <c r="AY482">
        <v>1</v>
      </c>
      <c r="AZ482">
        <v>0</v>
      </c>
      <c r="BA482">
        <v>478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CX482">
        <f ca="1">Y482*Source!I136</f>
        <v>0</v>
      </c>
      <c r="CY482">
        <f>AA482</f>
        <v>9.0399999999999991</v>
      </c>
      <c r="CZ482">
        <f>AE482</f>
        <v>9.0399999999999991</v>
      </c>
      <c r="DA482">
        <f>AI482</f>
        <v>1</v>
      </c>
      <c r="DB482">
        <f>ROUND((ROUND(AT482*CZ482,2)*0),6)</f>
        <v>0</v>
      </c>
      <c r="DC482">
        <f>ROUND((ROUND(AT482*AG482,2)*0),6)</f>
        <v>0</v>
      </c>
    </row>
    <row r="483" spans="1:107">
      <c r="A483">
        <f ca="1">ROW(Source!A136)</f>
        <v>136</v>
      </c>
      <c r="B483">
        <v>991675999</v>
      </c>
      <c r="C483">
        <v>991737118</v>
      </c>
      <c r="D483">
        <v>338036237</v>
      </c>
      <c r="E483">
        <v>1</v>
      </c>
      <c r="F483">
        <v>1</v>
      </c>
      <c r="G483">
        <v>1</v>
      </c>
      <c r="H483">
        <v>3</v>
      </c>
      <c r="I483" t="s">
        <v>663</v>
      </c>
      <c r="J483" t="s">
        <v>664</v>
      </c>
      <c r="K483" t="s">
        <v>665</v>
      </c>
      <c r="L483">
        <v>1374</v>
      </c>
      <c r="N483">
        <v>1013</v>
      </c>
      <c r="O483" t="s">
        <v>666</v>
      </c>
      <c r="P483" t="s">
        <v>666</v>
      </c>
      <c r="Q483">
        <v>1</v>
      </c>
      <c r="W483">
        <v>0</v>
      </c>
      <c r="X483">
        <v>-915781824</v>
      </c>
      <c r="Y483">
        <v>0</v>
      </c>
      <c r="AA483">
        <v>1</v>
      </c>
      <c r="AB483">
        <v>0</v>
      </c>
      <c r="AC483">
        <v>0</v>
      </c>
      <c r="AD483">
        <v>0</v>
      </c>
      <c r="AE483">
        <v>1</v>
      </c>
      <c r="AF483">
        <v>0</v>
      </c>
      <c r="AG483">
        <v>0</v>
      </c>
      <c r="AH483">
        <v>0</v>
      </c>
      <c r="AI483">
        <v>1</v>
      </c>
      <c r="AJ483">
        <v>1</v>
      </c>
      <c r="AK483">
        <v>1</v>
      </c>
      <c r="AL483">
        <v>1</v>
      </c>
      <c r="AN483">
        <v>0</v>
      </c>
      <c r="AO483">
        <v>1</v>
      </c>
      <c r="AP483">
        <v>1</v>
      </c>
      <c r="AQ483">
        <v>0</v>
      </c>
      <c r="AR483">
        <v>0</v>
      </c>
      <c r="AT483">
        <v>0.85</v>
      </c>
      <c r="AU483" t="s">
        <v>212</v>
      </c>
      <c r="AV483">
        <v>0</v>
      </c>
      <c r="AW483">
        <v>2</v>
      </c>
      <c r="AX483">
        <v>991737123</v>
      </c>
      <c r="AY483">
        <v>1</v>
      </c>
      <c r="AZ483">
        <v>0</v>
      </c>
      <c r="BA483">
        <v>479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CX483">
        <f ca="1">Y483*Source!I136</f>
        <v>0</v>
      </c>
      <c r="CY483">
        <f>AA483</f>
        <v>1</v>
      </c>
      <c r="CZ483">
        <f>AE483</f>
        <v>1</v>
      </c>
      <c r="DA483">
        <f>AI483</f>
        <v>1</v>
      </c>
      <c r="DB483">
        <f>ROUND((ROUND(AT483*CZ483,2)*0),6)</f>
        <v>0</v>
      </c>
      <c r="DC483">
        <f>ROUND((ROUND(AT483*AG483,2)*0),6)</f>
        <v>0</v>
      </c>
    </row>
    <row r="484" spans="1:107">
      <c r="A484">
        <f ca="1">ROW(Source!A137)</f>
        <v>137</v>
      </c>
      <c r="B484">
        <v>991676013</v>
      </c>
      <c r="C484">
        <v>991737118</v>
      </c>
      <c r="D484">
        <v>338227192</v>
      </c>
      <c r="E484">
        <v>1</v>
      </c>
      <c r="F484">
        <v>1</v>
      </c>
      <c r="G484">
        <v>1</v>
      </c>
      <c r="H484">
        <v>1</v>
      </c>
      <c r="I484" t="s">
        <v>658</v>
      </c>
      <c r="K484" t="s">
        <v>659</v>
      </c>
      <c r="L484">
        <v>1369</v>
      </c>
      <c r="N484">
        <v>1013</v>
      </c>
      <c r="O484" t="s">
        <v>499</v>
      </c>
      <c r="P484" t="s">
        <v>499</v>
      </c>
      <c r="Q484">
        <v>1</v>
      </c>
      <c r="W484">
        <v>0</v>
      </c>
      <c r="X484">
        <v>604758886</v>
      </c>
      <c r="Y484">
        <v>2.2000000000000002</v>
      </c>
      <c r="AA484">
        <v>0</v>
      </c>
      <c r="AB484">
        <v>0</v>
      </c>
      <c r="AC484">
        <v>0</v>
      </c>
      <c r="AD484">
        <v>9.6199999999999992</v>
      </c>
      <c r="AE484">
        <v>0</v>
      </c>
      <c r="AF484">
        <v>0</v>
      </c>
      <c r="AG484">
        <v>0</v>
      </c>
      <c r="AH484">
        <v>9.6199999999999992</v>
      </c>
      <c r="AI484">
        <v>1</v>
      </c>
      <c r="AJ484">
        <v>1</v>
      </c>
      <c r="AK484">
        <v>1</v>
      </c>
      <c r="AL484">
        <v>1</v>
      </c>
      <c r="AN484">
        <v>0</v>
      </c>
      <c r="AO484">
        <v>1</v>
      </c>
      <c r="AP484">
        <v>1</v>
      </c>
      <c r="AQ484">
        <v>0</v>
      </c>
      <c r="AR484">
        <v>0</v>
      </c>
      <c r="AT484">
        <v>4.4000000000000004</v>
      </c>
      <c r="AU484" t="s">
        <v>306</v>
      </c>
      <c r="AV484">
        <v>1</v>
      </c>
      <c r="AW484">
        <v>2</v>
      </c>
      <c r="AX484">
        <v>991737119</v>
      </c>
      <c r="AY484">
        <v>1</v>
      </c>
      <c r="AZ484">
        <v>0</v>
      </c>
      <c r="BA484">
        <v>480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CX484">
        <f ca="1">Y484*Source!I137</f>
        <v>2.2000000000000002</v>
      </c>
      <c r="CY484">
        <f>AD484</f>
        <v>9.6199999999999992</v>
      </c>
      <c r="CZ484">
        <f>AH484</f>
        <v>9.6199999999999992</v>
      </c>
      <c r="DA484">
        <f>AL484</f>
        <v>1</v>
      </c>
      <c r="DB484">
        <f>ROUND((ROUND(AT484*CZ484,2)*0.5),6)</f>
        <v>21.164999999999999</v>
      </c>
      <c r="DC484">
        <f>ROUND((ROUND(AT484*AG484,2)*0.5),6)</f>
        <v>0</v>
      </c>
    </row>
    <row r="485" spans="1:107">
      <c r="A485">
        <f ca="1">ROW(Source!A137)</f>
        <v>137</v>
      </c>
      <c r="B485">
        <v>991676013</v>
      </c>
      <c r="C485">
        <v>991737118</v>
      </c>
      <c r="D485">
        <v>338039342</v>
      </c>
      <c r="E485">
        <v>1</v>
      </c>
      <c r="F485">
        <v>1</v>
      </c>
      <c r="G485">
        <v>1</v>
      </c>
      <c r="H485">
        <v>2</v>
      </c>
      <c r="I485" t="s">
        <v>524</v>
      </c>
      <c r="J485" t="s">
        <v>525</v>
      </c>
      <c r="K485" t="s">
        <v>526</v>
      </c>
      <c r="L485">
        <v>1368</v>
      </c>
      <c r="N485">
        <v>91022270</v>
      </c>
      <c r="O485" t="s">
        <v>505</v>
      </c>
      <c r="P485" t="s">
        <v>505</v>
      </c>
      <c r="Q485">
        <v>1</v>
      </c>
      <c r="W485">
        <v>0</v>
      </c>
      <c r="X485">
        <v>1230759911</v>
      </c>
      <c r="Y485">
        <v>0.01</v>
      </c>
      <c r="AA485">
        <v>0</v>
      </c>
      <c r="AB485">
        <v>932.72</v>
      </c>
      <c r="AC485">
        <v>389.76</v>
      </c>
      <c r="AD485">
        <v>0</v>
      </c>
      <c r="AE485">
        <v>0</v>
      </c>
      <c r="AF485">
        <v>87.17</v>
      </c>
      <c r="AG485">
        <v>11.6</v>
      </c>
      <c r="AH485">
        <v>0</v>
      </c>
      <c r="AI485">
        <v>1</v>
      </c>
      <c r="AJ485">
        <v>10.7</v>
      </c>
      <c r="AK485">
        <v>33.6</v>
      </c>
      <c r="AL485">
        <v>1</v>
      </c>
      <c r="AN485">
        <v>0</v>
      </c>
      <c r="AO485">
        <v>1</v>
      </c>
      <c r="AP485">
        <v>1</v>
      </c>
      <c r="AQ485">
        <v>0</v>
      </c>
      <c r="AR485">
        <v>0</v>
      </c>
      <c r="AT485">
        <v>0.02</v>
      </c>
      <c r="AU485" t="s">
        <v>306</v>
      </c>
      <c r="AV485">
        <v>0</v>
      </c>
      <c r="AW485">
        <v>2</v>
      </c>
      <c r="AX485">
        <v>991737120</v>
      </c>
      <c r="AY485">
        <v>1</v>
      </c>
      <c r="AZ485">
        <v>0</v>
      </c>
      <c r="BA485">
        <v>481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CX485">
        <f ca="1">Y485*Source!I137</f>
        <v>0.01</v>
      </c>
      <c r="CY485">
        <f>AB485</f>
        <v>932.72</v>
      </c>
      <c r="CZ485">
        <f>AF485</f>
        <v>87.17</v>
      </c>
      <c r="DA485">
        <f>AJ485</f>
        <v>10.7</v>
      </c>
      <c r="DB485">
        <f>ROUND((ROUND(AT485*CZ485,2)*0.5),6)</f>
        <v>0.87</v>
      </c>
      <c r="DC485">
        <f>ROUND((ROUND(AT485*AG485,2)*0.5),6)</f>
        <v>0.115</v>
      </c>
    </row>
    <row r="486" spans="1:107">
      <c r="A486">
        <f ca="1">ROW(Source!A137)</f>
        <v>137</v>
      </c>
      <c r="B486">
        <v>991676013</v>
      </c>
      <c r="C486">
        <v>991737118</v>
      </c>
      <c r="D486">
        <v>337974554</v>
      </c>
      <c r="E486">
        <v>1</v>
      </c>
      <c r="F486">
        <v>1</v>
      </c>
      <c r="G486">
        <v>1</v>
      </c>
      <c r="H486">
        <v>3</v>
      </c>
      <c r="I486" t="s">
        <v>630</v>
      </c>
      <c r="J486" t="s">
        <v>631</v>
      </c>
      <c r="K486" t="s">
        <v>632</v>
      </c>
      <c r="L486">
        <v>1346</v>
      </c>
      <c r="N486">
        <v>39568864</v>
      </c>
      <c r="O486" t="s">
        <v>540</v>
      </c>
      <c r="P486" t="s">
        <v>540</v>
      </c>
      <c r="Q486">
        <v>1</v>
      </c>
      <c r="W486">
        <v>0</v>
      </c>
      <c r="X486">
        <v>-1947909329</v>
      </c>
      <c r="Y486">
        <v>0</v>
      </c>
      <c r="AA486">
        <v>188.41</v>
      </c>
      <c r="AB486">
        <v>0</v>
      </c>
      <c r="AC486">
        <v>0</v>
      </c>
      <c r="AD486">
        <v>0</v>
      </c>
      <c r="AE486">
        <v>23.09</v>
      </c>
      <c r="AF486">
        <v>0</v>
      </c>
      <c r="AG486">
        <v>0</v>
      </c>
      <c r="AH486">
        <v>0</v>
      </c>
      <c r="AI486">
        <v>8.16</v>
      </c>
      <c r="AJ486">
        <v>1</v>
      </c>
      <c r="AK486">
        <v>1</v>
      </c>
      <c r="AL486">
        <v>1</v>
      </c>
      <c r="AN486">
        <v>0</v>
      </c>
      <c r="AO486">
        <v>1</v>
      </c>
      <c r="AP486">
        <v>1</v>
      </c>
      <c r="AQ486">
        <v>0</v>
      </c>
      <c r="AR486">
        <v>0</v>
      </c>
      <c r="AT486">
        <v>0.04</v>
      </c>
      <c r="AU486" t="s">
        <v>212</v>
      </c>
      <c r="AV486">
        <v>0</v>
      </c>
      <c r="AW486">
        <v>2</v>
      </c>
      <c r="AX486">
        <v>991737121</v>
      </c>
      <c r="AY486">
        <v>1</v>
      </c>
      <c r="AZ486">
        <v>0</v>
      </c>
      <c r="BA486">
        <v>482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CX486">
        <f ca="1">Y486*Source!I137</f>
        <v>0</v>
      </c>
      <c r="CY486">
        <f>AA486</f>
        <v>188.41</v>
      </c>
      <c r="CZ486">
        <f>AE486</f>
        <v>23.09</v>
      </c>
      <c r="DA486">
        <f>AI486</f>
        <v>8.16</v>
      </c>
      <c r="DB486">
        <f>ROUND((ROUND(AT486*CZ486,2)*0),6)</f>
        <v>0</v>
      </c>
      <c r="DC486">
        <f>ROUND((ROUND(AT486*AG486,2)*0),6)</f>
        <v>0</v>
      </c>
    </row>
    <row r="487" spans="1:107">
      <c r="A487">
        <f ca="1">ROW(Source!A137)</f>
        <v>137</v>
      </c>
      <c r="B487">
        <v>991676013</v>
      </c>
      <c r="C487">
        <v>991737118</v>
      </c>
      <c r="D487">
        <v>337978661</v>
      </c>
      <c r="E487">
        <v>1</v>
      </c>
      <c r="F487">
        <v>1</v>
      </c>
      <c r="G487">
        <v>1</v>
      </c>
      <c r="H487">
        <v>3</v>
      </c>
      <c r="I487" t="s">
        <v>660</v>
      </c>
      <c r="J487" t="s">
        <v>661</v>
      </c>
      <c r="K487" t="s">
        <v>662</v>
      </c>
      <c r="L487">
        <v>1346</v>
      </c>
      <c r="N487">
        <v>39568864</v>
      </c>
      <c r="O487" t="s">
        <v>540</v>
      </c>
      <c r="P487" t="s">
        <v>540</v>
      </c>
      <c r="Q487">
        <v>1</v>
      </c>
      <c r="W487">
        <v>0</v>
      </c>
      <c r="X487">
        <v>30920770</v>
      </c>
      <c r="Y487">
        <v>0</v>
      </c>
      <c r="AA487">
        <v>83.08</v>
      </c>
      <c r="AB487">
        <v>0</v>
      </c>
      <c r="AC487">
        <v>0</v>
      </c>
      <c r="AD487">
        <v>0</v>
      </c>
      <c r="AE487">
        <v>9.0399999999999991</v>
      </c>
      <c r="AF487">
        <v>0</v>
      </c>
      <c r="AG487">
        <v>0</v>
      </c>
      <c r="AH487">
        <v>0</v>
      </c>
      <c r="AI487">
        <v>9.19</v>
      </c>
      <c r="AJ487">
        <v>1</v>
      </c>
      <c r="AK487">
        <v>1</v>
      </c>
      <c r="AL487">
        <v>1</v>
      </c>
      <c r="AN487">
        <v>0</v>
      </c>
      <c r="AO487">
        <v>1</v>
      </c>
      <c r="AP487">
        <v>1</v>
      </c>
      <c r="AQ487">
        <v>0</v>
      </c>
      <c r="AR487">
        <v>0</v>
      </c>
      <c r="AT487">
        <v>8.4000000000000005E-2</v>
      </c>
      <c r="AU487" t="s">
        <v>212</v>
      </c>
      <c r="AV487">
        <v>0</v>
      </c>
      <c r="AW487">
        <v>2</v>
      </c>
      <c r="AX487">
        <v>991737122</v>
      </c>
      <c r="AY487">
        <v>1</v>
      </c>
      <c r="AZ487">
        <v>0</v>
      </c>
      <c r="BA487">
        <v>483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CX487">
        <f ca="1">Y487*Source!I137</f>
        <v>0</v>
      </c>
      <c r="CY487">
        <f>AA487</f>
        <v>83.08</v>
      </c>
      <c r="CZ487">
        <f>AE487</f>
        <v>9.0399999999999991</v>
      </c>
      <c r="DA487">
        <f>AI487</f>
        <v>9.19</v>
      </c>
      <c r="DB487">
        <f>ROUND((ROUND(AT487*CZ487,2)*0),6)</f>
        <v>0</v>
      </c>
      <c r="DC487">
        <f>ROUND((ROUND(AT487*AG487,2)*0),6)</f>
        <v>0</v>
      </c>
    </row>
    <row r="488" spans="1:107">
      <c r="A488">
        <f ca="1">ROW(Source!A137)</f>
        <v>137</v>
      </c>
      <c r="B488">
        <v>991676013</v>
      </c>
      <c r="C488">
        <v>991737118</v>
      </c>
      <c r="D488">
        <v>338036237</v>
      </c>
      <c r="E488">
        <v>1</v>
      </c>
      <c r="F488">
        <v>1</v>
      </c>
      <c r="G488">
        <v>1</v>
      </c>
      <c r="H488">
        <v>3</v>
      </c>
      <c r="I488" t="s">
        <v>663</v>
      </c>
      <c r="J488" t="s">
        <v>664</v>
      </c>
      <c r="K488" t="s">
        <v>665</v>
      </c>
      <c r="L488">
        <v>1374</v>
      </c>
      <c r="N488">
        <v>1013</v>
      </c>
      <c r="O488" t="s">
        <v>666</v>
      </c>
      <c r="P488" t="s">
        <v>666</v>
      </c>
      <c r="Q488">
        <v>1</v>
      </c>
      <c r="W488">
        <v>0</v>
      </c>
      <c r="X488">
        <v>-915781824</v>
      </c>
      <c r="Y488">
        <v>0</v>
      </c>
      <c r="AA488">
        <v>1</v>
      </c>
      <c r="AB488">
        <v>0</v>
      </c>
      <c r="AC488">
        <v>0</v>
      </c>
      <c r="AD488">
        <v>0</v>
      </c>
      <c r="AE488">
        <v>1</v>
      </c>
      <c r="AF488">
        <v>0</v>
      </c>
      <c r="AG488">
        <v>0</v>
      </c>
      <c r="AH488">
        <v>0</v>
      </c>
      <c r="AI488">
        <v>1</v>
      </c>
      <c r="AJ488">
        <v>1</v>
      </c>
      <c r="AK488">
        <v>1</v>
      </c>
      <c r="AL488">
        <v>1</v>
      </c>
      <c r="AN488">
        <v>0</v>
      </c>
      <c r="AO488">
        <v>1</v>
      </c>
      <c r="AP488">
        <v>1</v>
      </c>
      <c r="AQ488">
        <v>0</v>
      </c>
      <c r="AR488">
        <v>0</v>
      </c>
      <c r="AT488">
        <v>0.85</v>
      </c>
      <c r="AU488" t="s">
        <v>212</v>
      </c>
      <c r="AV488">
        <v>0</v>
      </c>
      <c r="AW488">
        <v>2</v>
      </c>
      <c r="AX488">
        <v>991737123</v>
      </c>
      <c r="AY488">
        <v>1</v>
      </c>
      <c r="AZ488">
        <v>0</v>
      </c>
      <c r="BA488">
        <v>484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CX488">
        <f ca="1">Y488*Source!I137</f>
        <v>0</v>
      </c>
      <c r="CY488">
        <f>AA488</f>
        <v>1</v>
      </c>
      <c r="CZ488">
        <f>AE488</f>
        <v>1</v>
      </c>
      <c r="DA488">
        <f>AI488</f>
        <v>1</v>
      </c>
      <c r="DB488">
        <f>ROUND((ROUND(AT488*CZ488,2)*0),6)</f>
        <v>0</v>
      </c>
      <c r="DC488">
        <f>ROUND((ROUND(AT488*AG488,2)*0),6)</f>
        <v>0</v>
      </c>
    </row>
    <row r="489" spans="1:107">
      <c r="A489">
        <f ca="1">ROW(Source!A138)</f>
        <v>138</v>
      </c>
      <c r="B489">
        <v>991675999</v>
      </c>
      <c r="C489">
        <v>991737141</v>
      </c>
      <c r="D489">
        <v>338227192</v>
      </c>
      <c r="E489">
        <v>1</v>
      </c>
      <c r="F489">
        <v>1</v>
      </c>
      <c r="G489">
        <v>1</v>
      </c>
      <c r="H489">
        <v>1</v>
      </c>
      <c r="I489" t="s">
        <v>658</v>
      </c>
      <c r="K489" t="s">
        <v>659</v>
      </c>
      <c r="L489">
        <v>1369</v>
      </c>
      <c r="N489">
        <v>1013</v>
      </c>
      <c r="O489" t="s">
        <v>499</v>
      </c>
      <c r="P489" t="s">
        <v>499</v>
      </c>
      <c r="Q489">
        <v>1</v>
      </c>
      <c r="W489">
        <v>0</v>
      </c>
      <c r="X489">
        <v>604758886</v>
      </c>
      <c r="Y489">
        <v>4.4000000000000004</v>
      </c>
      <c r="AA489">
        <v>0</v>
      </c>
      <c r="AB489">
        <v>0</v>
      </c>
      <c r="AC489">
        <v>0</v>
      </c>
      <c r="AD489">
        <v>9.6199999999999992</v>
      </c>
      <c r="AE489">
        <v>0</v>
      </c>
      <c r="AF489">
        <v>0</v>
      </c>
      <c r="AG489">
        <v>0</v>
      </c>
      <c r="AH489">
        <v>9.6199999999999992</v>
      </c>
      <c r="AI489">
        <v>1</v>
      </c>
      <c r="AJ489">
        <v>1</v>
      </c>
      <c r="AK489">
        <v>1</v>
      </c>
      <c r="AL489">
        <v>1</v>
      </c>
      <c r="AN489">
        <v>0</v>
      </c>
      <c r="AO489">
        <v>1</v>
      </c>
      <c r="AP489">
        <v>0</v>
      </c>
      <c r="AQ489">
        <v>0</v>
      </c>
      <c r="AR489">
        <v>0</v>
      </c>
      <c r="AT489">
        <v>4.4000000000000004</v>
      </c>
      <c r="AV489">
        <v>1</v>
      </c>
      <c r="AW489">
        <v>2</v>
      </c>
      <c r="AX489">
        <v>991737606</v>
      </c>
      <c r="AY489">
        <v>1</v>
      </c>
      <c r="AZ489">
        <v>0</v>
      </c>
      <c r="BA489">
        <v>485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CX489">
        <f ca="1">Y489*Source!I138</f>
        <v>4.4000000000000004</v>
      </c>
      <c r="CY489">
        <f>AD489</f>
        <v>9.6199999999999992</v>
      </c>
      <c r="CZ489">
        <f>AH489</f>
        <v>9.6199999999999992</v>
      </c>
      <c r="DA489">
        <f>AL489</f>
        <v>1</v>
      </c>
      <c r="DB489">
        <f t="shared" ref="DB489:DB504" si="122">ROUND(ROUND(AT489*CZ489,2),6)</f>
        <v>42.33</v>
      </c>
      <c r="DC489">
        <f t="shared" ref="DC489:DC504" si="123">ROUND(ROUND(AT489*AG489,2),6)</f>
        <v>0</v>
      </c>
    </row>
    <row r="490" spans="1:107">
      <c r="A490">
        <f ca="1">ROW(Source!A138)</f>
        <v>138</v>
      </c>
      <c r="B490">
        <v>991675999</v>
      </c>
      <c r="C490">
        <v>991737141</v>
      </c>
      <c r="D490">
        <v>338039342</v>
      </c>
      <c r="E490">
        <v>1</v>
      </c>
      <c r="F490">
        <v>1</v>
      </c>
      <c r="G490">
        <v>1</v>
      </c>
      <c r="H490">
        <v>2</v>
      </c>
      <c r="I490" t="s">
        <v>524</v>
      </c>
      <c r="J490" t="s">
        <v>525</v>
      </c>
      <c r="K490" t="s">
        <v>526</v>
      </c>
      <c r="L490">
        <v>1368</v>
      </c>
      <c r="N490">
        <v>91022270</v>
      </c>
      <c r="O490" t="s">
        <v>505</v>
      </c>
      <c r="P490" t="s">
        <v>505</v>
      </c>
      <c r="Q490">
        <v>1</v>
      </c>
      <c r="W490">
        <v>0</v>
      </c>
      <c r="X490">
        <v>1230759911</v>
      </c>
      <c r="Y490">
        <v>0.02</v>
      </c>
      <c r="AA490">
        <v>0</v>
      </c>
      <c r="AB490">
        <v>87.17</v>
      </c>
      <c r="AC490">
        <v>11.6</v>
      </c>
      <c r="AD490">
        <v>0</v>
      </c>
      <c r="AE490">
        <v>0</v>
      </c>
      <c r="AF490">
        <v>87.17</v>
      </c>
      <c r="AG490">
        <v>11.6</v>
      </c>
      <c r="AH490">
        <v>0</v>
      </c>
      <c r="AI490">
        <v>1</v>
      </c>
      <c r="AJ490">
        <v>1</v>
      </c>
      <c r="AK490">
        <v>1</v>
      </c>
      <c r="AL490">
        <v>1</v>
      </c>
      <c r="AN490">
        <v>0</v>
      </c>
      <c r="AO490">
        <v>1</v>
      </c>
      <c r="AP490">
        <v>0</v>
      </c>
      <c r="AQ490">
        <v>0</v>
      </c>
      <c r="AR490">
        <v>0</v>
      </c>
      <c r="AT490">
        <v>0.02</v>
      </c>
      <c r="AV490">
        <v>0</v>
      </c>
      <c r="AW490">
        <v>2</v>
      </c>
      <c r="AX490">
        <v>991737607</v>
      </c>
      <c r="AY490">
        <v>1</v>
      </c>
      <c r="AZ490">
        <v>0</v>
      </c>
      <c r="BA490">
        <v>486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CX490">
        <f ca="1">Y490*Source!I138</f>
        <v>0.02</v>
      </c>
      <c r="CY490">
        <f>AB490</f>
        <v>87.17</v>
      </c>
      <c r="CZ490">
        <f>AF490</f>
        <v>87.17</v>
      </c>
      <c r="DA490">
        <f>AJ490</f>
        <v>1</v>
      </c>
      <c r="DB490">
        <f t="shared" si="122"/>
        <v>1.74</v>
      </c>
      <c r="DC490">
        <f t="shared" si="123"/>
        <v>0.23</v>
      </c>
    </row>
    <row r="491" spans="1:107">
      <c r="A491">
        <f ca="1">ROW(Source!A138)</f>
        <v>138</v>
      </c>
      <c r="B491">
        <v>991675999</v>
      </c>
      <c r="C491">
        <v>991737141</v>
      </c>
      <c r="D491">
        <v>337974554</v>
      </c>
      <c r="E491">
        <v>1</v>
      </c>
      <c r="F491">
        <v>1</v>
      </c>
      <c r="G491">
        <v>1</v>
      </c>
      <c r="H491">
        <v>3</v>
      </c>
      <c r="I491" t="s">
        <v>630</v>
      </c>
      <c r="J491" t="s">
        <v>631</v>
      </c>
      <c r="K491" t="s">
        <v>632</v>
      </c>
      <c r="L491">
        <v>1346</v>
      </c>
      <c r="N491">
        <v>39568864</v>
      </c>
      <c r="O491" t="s">
        <v>540</v>
      </c>
      <c r="P491" t="s">
        <v>540</v>
      </c>
      <c r="Q491">
        <v>1</v>
      </c>
      <c r="W491">
        <v>0</v>
      </c>
      <c r="X491">
        <v>-1947909329</v>
      </c>
      <c r="Y491">
        <v>0.04</v>
      </c>
      <c r="AA491">
        <v>23.09</v>
      </c>
      <c r="AB491">
        <v>0</v>
      </c>
      <c r="AC491">
        <v>0</v>
      </c>
      <c r="AD491">
        <v>0</v>
      </c>
      <c r="AE491">
        <v>23.09</v>
      </c>
      <c r="AF491">
        <v>0</v>
      </c>
      <c r="AG491">
        <v>0</v>
      </c>
      <c r="AH491">
        <v>0</v>
      </c>
      <c r="AI491">
        <v>1</v>
      </c>
      <c r="AJ491">
        <v>1</v>
      </c>
      <c r="AK491">
        <v>1</v>
      </c>
      <c r="AL491">
        <v>1</v>
      </c>
      <c r="AN491">
        <v>0</v>
      </c>
      <c r="AO491">
        <v>1</v>
      </c>
      <c r="AP491">
        <v>0</v>
      </c>
      <c r="AQ491">
        <v>0</v>
      </c>
      <c r="AR491">
        <v>0</v>
      </c>
      <c r="AT491">
        <v>0.04</v>
      </c>
      <c r="AV491">
        <v>0</v>
      </c>
      <c r="AW491">
        <v>2</v>
      </c>
      <c r="AX491">
        <v>991737608</v>
      </c>
      <c r="AY491">
        <v>1</v>
      </c>
      <c r="AZ491">
        <v>0</v>
      </c>
      <c r="BA491">
        <v>487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CX491">
        <f ca="1">Y491*Source!I138</f>
        <v>0.04</v>
      </c>
      <c r="CY491">
        <f t="shared" ref="CY491:CY496" si="124">AA491</f>
        <v>23.09</v>
      </c>
      <c r="CZ491">
        <f t="shared" ref="CZ491:CZ496" si="125">AE491</f>
        <v>23.09</v>
      </c>
      <c r="DA491">
        <f t="shared" ref="DA491:DA496" si="126">AI491</f>
        <v>1</v>
      </c>
      <c r="DB491">
        <f t="shared" si="122"/>
        <v>0.92</v>
      </c>
      <c r="DC491">
        <f t="shared" si="123"/>
        <v>0</v>
      </c>
    </row>
    <row r="492" spans="1:107">
      <c r="A492">
        <f ca="1">ROW(Source!A138)</f>
        <v>138</v>
      </c>
      <c r="B492">
        <v>991675999</v>
      </c>
      <c r="C492">
        <v>991737141</v>
      </c>
      <c r="D492">
        <v>337978661</v>
      </c>
      <c r="E492">
        <v>1</v>
      </c>
      <c r="F492">
        <v>1</v>
      </c>
      <c r="G492">
        <v>1</v>
      </c>
      <c r="H492">
        <v>3</v>
      </c>
      <c r="I492" t="s">
        <v>660</v>
      </c>
      <c r="J492" t="s">
        <v>661</v>
      </c>
      <c r="K492" t="s">
        <v>662</v>
      </c>
      <c r="L492">
        <v>1346</v>
      </c>
      <c r="N492">
        <v>39568864</v>
      </c>
      <c r="O492" t="s">
        <v>540</v>
      </c>
      <c r="P492" t="s">
        <v>540</v>
      </c>
      <c r="Q492">
        <v>1</v>
      </c>
      <c r="W492">
        <v>0</v>
      </c>
      <c r="X492">
        <v>30920770</v>
      </c>
      <c r="Y492">
        <v>8.4000000000000005E-2</v>
      </c>
      <c r="AA492">
        <v>9.0399999999999991</v>
      </c>
      <c r="AB492">
        <v>0</v>
      </c>
      <c r="AC492">
        <v>0</v>
      </c>
      <c r="AD492">
        <v>0</v>
      </c>
      <c r="AE492">
        <v>9.0399999999999991</v>
      </c>
      <c r="AF492">
        <v>0</v>
      </c>
      <c r="AG492">
        <v>0</v>
      </c>
      <c r="AH492">
        <v>0</v>
      </c>
      <c r="AI492">
        <v>1</v>
      </c>
      <c r="AJ492">
        <v>1</v>
      </c>
      <c r="AK492">
        <v>1</v>
      </c>
      <c r="AL492">
        <v>1</v>
      </c>
      <c r="AN492">
        <v>0</v>
      </c>
      <c r="AO492">
        <v>1</v>
      </c>
      <c r="AP492">
        <v>0</v>
      </c>
      <c r="AQ492">
        <v>0</v>
      </c>
      <c r="AR492">
        <v>0</v>
      </c>
      <c r="AT492">
        <v>8.4000000000000005E-2</v>
      </c>
      <c r="AV492">
        <v>0</v>
      </c>
      <c r="AW492">
        <v>2</v>
      </c>
      <c r="AX492">
        <v>991737609</v>
      </c>
      <c r="AY492">
        <v>1</v>
      </c>
      <c r="AZ492">
        <v>0</v>
      </c>
      <c r="BA492">
        <v>488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CX492">
        <f ca="1">Y492*Source!I138</f>
        <v>8.4000000000000005E-2</v>
      </c>
      <c r="CY492">
        <f t="shared" si="124"/>
        <v>9.0399999999999991</v>
      </c>
      <c r="CZ492">
        <f t="shared" si="125"/>
        <v>9.0399999999999991</v>
      </c>
      <c r="DA492">
        <f t="shared" si="126"/>
        <v>1</v>
      </c>
      <c r="DB492">
        <f t="shared" si="122"/>
        <v>0.76</v>
      </c>
      <c r="DC492">
        <f t="shared" si="123"/>
        <v>0</v>
      </c>
    </row>
    <row r="493" spans="1:107">
      <c r="A493">
        <f ca="1">ROW(Source!A138)</f>
        <v>138</v>
      </c>
      <c r="B493">
        <v>991675999</v>
      </c>
      <c r="C493">
        <v>991737141</v>
      </c>
      <c r="D493">
        <v>338036237</v>
      </c>
      <c r="E493">
        <v>1</v>
      </c>
      <c r="F493">
        <v>1</v>
      </c>
      <c r="G493">
        <v>1</v>
      </c>
      <c r="H493">
        <v>3</v>
      </c>
      <c r="I493" t="s">
        <v>663</v>
      </c>
      <c r="J493" t="s">
        <v>664</v>
      </c>
      <c r="K493" t="s">
        <v>665</v>
      </c>
      <c r="L493">
        <v>1374</v>
      </c>
      <c r="N493">
        <v>1013</v>
      </c>
      <c r="O493" t="s">
        <v>666</v>
      </c>
      <c r="P493" t="s">
        <v>666</v>
      </c>
      <c r="Q493">
        <v>1</v>
      </c>
      <c r="W493">
        <v>0</v>
      </c>
      <c r="X493">
        <v>-915781824</v>
      </c>
      <c r="Y493">
        <v>0.85</v>
      </c>
      <c r="AA493">
        <v>1</v>
      </c>
      <c r="AB493">
        <v>0</v>
      </c>
      <c r="AC493">
        <v>0</v>
      </c>
      <c r="AD493">
        <v>0</v>
      </c>
      <c r="AE493">
        <v>1</v>
      </c>
      <c r="AF493">
        <v>0</v>
      </c>
      <c r="AG493">
        <v>0</v>
      </c>
      <c r="AH493">
        <v>0</v>
      </c>
      <c r="AI493">
        <v>1</v>
      </c>
      <c r="AJ493">
        <v>1</v>
      </c>
      <c r="AK493">
        <v>1</v>
      </c>
      <c r="AL493">
        <v>1</v>
      </c>
      <c r="AN493">
        <v>0</v>
      </c>
      <c r="AO493">
        <v>1</v>
      </c>
      <c r="AP493">
        <v>0</v>
      </c>
      <c r="AQ493">
        <v>0</v>
      </c>
      <c r="AR493">
        <v>0</v>
      </c>
      <c r="AT493">
        <v>0.85</v>
      </c>
      <c r="AV493">
        <v>0</v>
      </c>
      <c r="AW493">
        <v>2</v>
      </c>
      <c r="AX493">
        <v>991737610</v>
      </c>
      <c r="AY493">
        <v>1</v>
      </c>
      <c r="AZ493">
        <v>0</v>
      </c>
      <c r="BA493">
        <v>489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CX493">
        <f ca="1">Y493*Source!I138</f>
        <v>0.85</v>
      </c>
      <c r="CY493">
        <f t="shared" si="124"/>
        <v>1</v>
      </c>
      <c r="CZ493">
        <f t="shared" si="125"/>
        <v>1</v>
      </c>
      <c r="DA493">
        <f t="shared" si="126"/>
        <v>1</v>
      </c>
      <c r="DB493">
        <f t="shared" si="122"/>
        <v>0.85</v>
      </c>
      <c r="DC493">
        <f t="shared" si="123"/>
        <v>0</v>
      </c>
    </row>
    <row r="494" spans="1:107">
      <c r="A494">
        <f ca="1">ROW(Source!A138)</f>
        <v>138</v>
      </c>
      <c r="B494">
        <v>991675999</v>
      </c>
      <c r="C494">
        <v>991737141</v>
      </c>
      <c r="D494">
        <v>0</v>
      </c>
      <c r="E494">
        <v>0</v>
      </c>
      <c r="F494">
        <v>1</v>
      </c>
      <c r="G494">
        <v>1</v>
      </c>
      <c r="H494">
        <v>3</v>
      </c>
      <c r="I494" t="s">
        <v>109</v>
      </c>
      <c r="K494" t="s">
        <v>314</v>
      </c>
      <c r="L494">
        <v>1354</v>
      </c>
      <c r="N494">
        <v>1010</v>
      </c>
      <c r="O494" t="s">
        <v>144</v>
      </c>
      <c r="P494" t="s">
        <v>145</v>
      </c>
      <c r="Q494">
        <v>1</v>
      </c>
      <c r="W494">
        <v>0</v>
      </c>
      <c r="X494">
        <v>-1568800942</v>
      </c>
      <c r="Y494">
        <v>1</v>
      </c>
      <c r="AA494">
        <v>21390</v>
      </c>
      <c r="AB494">
        <v>0</v>
      </c>
      <c r="AC494">
        <v>0</v>
      </c>
      <c r="AD494">
        <v>0</v>
      </c>
      <c r="AE494">
        <v>21390</v>
      </c>
      <c r="AF494">
        <v>0</v>
      </c>
      <c r="AG494">
        <v>0</v>
      </c>
      <c r="AH494">
        <v>0</v>
      </c>
      <c r="AI494">
        <v>1</v>
      </c>
      <c r="AJ494">
        <v>1</v>
      </c>
      <c r="AK494">
        <v>1</v>
      </c>
      <c r="AL494">
        <v>1</v>
      </c>
      <c r="AN494">
        <v>0</v>
      </c>
      <c r="AO494">
        <v>0</v>
      </c>
      <c r="AP494">
        <v>0</v>
      </c>
      <c r="AQ494">
        <v>0</v>
      </c>
      <c r="AR494">
        <v>0</v>
      </c>
      <c r="AT494">
        <v>1</v>
      </c>
      <c r="AV494">
        <v>0</v>
      </c>
      <c r="AW494">
        <v>1</v>
      </c>
      <c r="AX494">
        <v>-1</v>
      </c>
      <c r="AY494">
        <v>0</v>
      </c>
      <c r="AZ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CX494">
        <f ca="1">Y494*Source!I138</f>
        <v>1</v>
      </c>
      <c r="CY494">
        <f t="shared" si="124"/>
        <v>21390</v>
      </c>
      <c r="CZ494">
        <f t="shared" si="125"/>
        <v>21390</v>
      </c>
      <c r="DA494">
        <f t="shared" si="126"/>
        <v>1</v>
      </c>
      <c r="DB494">
        <f t="shared" si="122"/>
        <v>21390</v>
      </c>
      <c r="DC494">
        <f t="shared" si="123"/>
        <v>0</v>
      </c>
    </row>
    <row r="495" spans="1:107">
      <c r="A495">
        <f ca="1">ROW(Source!A138)</f>
        <v>138</v>
      </c>
      <c r="B495">
        <v>991675999</v>
      </c>
      <c r="C495">
        <v>991737141</v>
      </c>
      <c r="D495">
        <v>0</v>
      </c>
      <c r="E495">
        <v>0</v>
      </c>
      <c r="F495">
        <v>1</v>
      </c>
      <c r="G495">
        <v>1</v>
      </c>
      <c r="H495">
        <v>3</v>
      </c>
      <c r="I495" t="s">
        <v>109</v>
      </c>
      <c r="K495" t="s">
        <v>317</v>
      </c>
      <c r="L495">
        <v>1354</v>
      </c>
      <c r="N495">
        <v>1010</v>
      </c>
      <c r="O495" t="s">
        <v>144</v>
      </c>
      <c r="P495" t="s">
        <v>145</v>
      </c>
      <c r="Q495">
        <v>1</v>
      </c>
      <c r="W495">
        <v>0</v>
      </c>
      <c r="X495">
        <v>-140849463</v>
      </c>
      <c r="Y495">
        <v>1</v>
      </c>
      <c r="AA495">
        <v>31280</v>
      </c>
      <c r="AB495">
        <v>0</v>
      </c>
      <c r="AC495">
        <v>0</v>
      </c>
      <c r="AD495">
        <v>0</v>
      </c>
      <c r="AE495">
        <v>31280</v>
      </c>
      <c r="AF495">
        <v>0</v>
      </c>
      <c r="AG495">
        <v>0</v>
      </c>
      <c r="AH495">
        <v>0</v>
      </c>
      <c r="AI495">
        <v>1</v>
      </c>
      <c r="AJ495">
        <v>1</v>
      </c>
      <c r="AK495">
        <v>1</v>
      </c>
      <c r="AL495">
        <v>1</v>
      </c>
      <c r="AN495">
        <v>0</v>
      </c>
      <c r="AO495">
        <v>0</v>
      </c>
      <c r="AP495">
        <v>0</v>
      </c>
      <c r="AQ495">
        <v>0</v>
      </c>
      <c r="AR495">
        <v>0</v>
      </c>
      <c r="AT495">
        <v>1</v>
      </c>
      <c r="AV495">
        <v>0</v>
      </c>
      <c r="AW495">
        <v>1</v>
      </c>
      <c r="AX495">
        <v>-1</v>
      </c>
      <c r="AY495">
        <v>0</v>
      </c>
      <c r="AZ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CX495">
        <f ca="1">Y495*Source!I138</f>
        <v>1</v>
      </c>
      <c r="CY495">
        <f t="shared" si="124"/>
        <v>31280</v>
      </c>
      <c r="CZ495">
        <f t="shared" si="125"/>
        <v>31280</v>
      </c>
      <c r="DA495">
        <f t="shared" si="126"/>
        <v>1</v>
      </c>
      <c r="DB495">
        <f t="shared" si="122"/>
        <v>31280</v>
      </c>
      <c r="DC495">
        <f t="shared" si="123"/>
        <v>0</v>
      </c>
    </row>
    <row r="496" spans="1:107">
      <c r="A496">
        <f ca="1">ROW(Source!A138)</f>
        <v>138</v>
      </c>
      <c r="B496">
        <v>991675999</v>
      </c>
      <c r="C496">
        <v>991737141</v>
      </c>
      <c r="D496">
        <v>0</v>
      </c>
      <c r="E496">
        <v>1</v>
      </c>
      <c r="F496">
        <v>1</v>
      </c>
      <c r="G496">
        <v>1</v>
      </c>
      <c r="H496">
        <v>3</v>
      </c>
      <c r="I496" t="s">
        <v>109</v>
      </c>
      <c r="K496" t="s">
        <v>320</v>
      </c>
      <c r="L496">
        <v>1354</v>
      </c>
      <c r="N496">
        <v>1010</v>
      </c>
      <c r="O496" t="s">
        <v>144</v>
      </c>
      <c r="P496" t="s">
        <v>145</v>
      </c>
      <c r="Q496">
        <v>1</v>
      </c>
      <c r="W496">
        <v>0</v>
      </c>
      <c r="X496">
        <v>-1597690584</v>
      </c>
      <c r="Y496">
        <v>1</v>
      </c>
      <c r="AA496">
        <v>2437.5</v>
      </c>
      <c r="AB496">
        <v>0</v>
      </c>
      <c r="AC496">
        <v>0</v>
      </c>
      <c r="AD496">
        <v>0</v>
      </c>
      <c r="AE496">
        <v>2437.5</v>
      </c>
      <c r="AF496">
        <v>0</v>
      </c>
      <c r="AG496">
        <v>0</v>
      </c>
      <c r="AH496">
        <v>0</v>
      </c>
      <c r="AI496">
        <v>1</v>
      </c>
      <c r="AJ496">
        <v>1</v>
      </c>
      <c r="AK496">
        <v>1</v>
      </c>
      <c r="AL496">
        <v>1</v>
      </c>
      <c r="AN496">
        <v>0</v>
      </c>
      <c r="AO496">
        <v>0</v>
      </c>
      <c r="AP496">
        <v>0</v>
      </c>
      <c r="AQ496">
        <v>0</v>
      </c>
      <c r="AR496">
        <v>0</v>
      </c>
      <c r="AT496">
        <v>1</v>
      </c>
      <c r="AV496">
        <v>0</v>
      </c>
      <c r="AW496">
        <v>1</v>
      </c>
      <c r="AX496">
        <v>-1</v>
      </c>
      <c r="AY496">
        <v>0</v>
      </c>
      <c r="AZ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CX496">
        <f ca="1">Y496*Source!I138</f>
        <v>1</v>
      </c>
      <c r="CY496">
        <f t="shared" si="124"/>
        <v>2437.5</v>
      </c>
      <c r="CZ496">
        <f t="shared" si="125"/>
        <v>2437.5</v>
      </c>
      <c r="DA496">
        <f t="shared" si="126"/>
        <v>1</v>
      </c>
      <c r="DB496">
        <f t="shared" si="122"/>
        <v>2437.5</v>
      </c>
      <c r="DC496">
        <f t="shared" si="123"/>
        <v>0</v>
      </c>
    </row>
    <row r="497" spans="1:107">
      <c r="A497">
        <f ca="1">ROW(Source!A139)</f>
        <v>139</v>
      </c>
      <c r="B497">
        <v>991676013</v>
      </c>
      <c r="C497">
        <v>991737141</v>
      </c>
      <c r="D497">
        <v>338227192</v>
      </c>
      <c r="E497">
        <v>1</v>
      </c>
      <c r="F497">
        <v>1</v>
      </c>
      <c r="G497">
        <v>1</v>
      </c>
      <c r="H497">
        <v>1</v>
      </c>
      <c r="I497" t="s">
        <v>658</v>
      </c>
      <c r="K497" t="s">
        <v>659</v>
      </c>
      <c r="L497">
        <v>1369</v>
      </c>
      <c r="N497">
        <v>1013</v>
      </c>
      <c r="O497" t="s">
        <v>499</v>
      </c>
      <c r="P497" t="s">
        <v>499</v>
      </c>
      <c r="Q497">
        <v>1</v>
      </c>
      <c r="W497">
        <v>0</v>
      </c>
      <c r="X497">
        <v>604758886</v>
      </c>
      <c r="Y497">
        <v>4.4000000000000004</v>
      </c>
      <c r="AA497">
        <v>0</v>
      </c>
      <c r="AB497">
        <v>0</v>
      </c>
      <c r="AC497">
        <v>0</v>
      </c>
      <c r="AD497">
        <v>9.6199999999999992</v>
      </c>
      <c r="AE497">
        <v>0</v>
      </c>
      <c r="AF497">
        <v>0</v>
      </c>
      <c r="AG497">
        <v>0</v>
      </c>
      <c r="AH497">
        <v>9.6199999999999992</v>
      </c>
      <c r="AI497">
        <v>1</v>
      </c>
      <c r="AJ497">
        <v>1</v>
      </c>
      <c r="AK497">
        <v>1</v>
      </c>
      <c r="AL497">
        <v>1</v>
      </c>
      <c r="AN497">
        <v>0</v>
      </c>
      <c r="AO497">
        <v>1</v>
      </c>
      <c r="AP497">
        <v>0</v>
      </c>
      <c r="AQ497">
        <v>0</v>
      </c>
      <c r="AR497">
        <v>0</v>
      </c>
      <c r="AT497">
        <v>4.4000000000000004</v>
      </c>
      <c r="AV497">
        <v>1</v>
      </c>
      <c r="AW497">
        <v>2</v>
      </c>
      <c r="AX497">
        <v>991737606</v>
      </c>
      <c r="AY497">
        <v>1</v>
      </c>
      <c r="AZ497">
        <v>0</v>
      </c>
      <c r="BA497">
        <v>490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CX497">
        <f ca="1">Y497*Source!I139</f>
        <v>4.4000000000000004</v>
      </c>
      <c r="CY497">
        <f>AD497</f>
        <v>9.6199999999999992</v>
      </c>
      <c r="CZ497">
        <f>AH497</f>
        <v>9.6199999999999992</v>
      </c>
      <c r="DA497">
        <f>AL497</f>
        <v>1</v>
      </c>
      <c r="DB497">
        <f t="shared" si="122"/>
        <v>42.33</v>
      </c>
      <c r="DC497">
        <f t="shared" si="123"/>
        <v>0</v>
      </c>
    </row>
    <row r="498" spans="1:107">
      <c r="A498">
        <f ca="1">ROW(Source!A139)</f>
        <v>139</v>
      </c>
      <c r="B498">
        <v>991676013</v>
      </c>
      <c r="C498">
        <v>991737141</v>
      </c>
      <c r="D498">
        <v>338039342</v>
      </c>
      <c r="E498">
        <v>1</v>
      </c>
      <c r="F498">
        <v>1</v>
      </c>
      <c r="G498">
        <v>1</v>
      </c>
      <c r="H498">
        <v>2</v>
      </c>
      <c r="I498" t="s">
        <v>524</v>
      </c>
      <c r="J498" t="s">
        <v>525</v>
      </c>
      <c r="K498" t="s">
        <v>526</v>
      </c>
      <c r="L498">
        <v>1368</v>
      </c>
      <c r="N498">
        <v>91022270</v>
      </c>
      <c r="O498" t="s">
        <v>505</v>
      </c>
      <c r="P498" t="s">
        <v>505</v>
      </c>
      <c r="Q498">
        <v>1</v>
      </c>
      <c r="W498">
        <v>0</v>
      </c>
      <c r="X498">
        <v>1230759911</v>
      </c>
      <c r="Y498">
        <v>0.02</v>
      </c>
      <c r="AA498">
        <v>0</v>
      </c>
      <c r="AB498">
        <v>932.72</v>
      </c>
      <c r="AC498">
        <v>389.76</v>
      </c>
      <c r="AD498">
        <v>0</v>
      </c>
      <c r="AE498">
        <v>0</v>
      </c>
      <c r="AF498">
        <v>87.17</v>
      </c>
      <c r="AG498">
        <v>11.6</v>
      </c>
      <c r="AH498">
        <v>0</v>
      </c>
      <c r="AI498">
        <v>1</v>
      </c>
      <c r="AJ498">
        <v>10.7</v>
      </c>
      <c r="AK498">
        <v>33.6</v>
      </c>
      <c r="AL498">
        <v>1</v>
      </c>
      <c r="AN498">
        <v>0</v>
      </c>
      <c r="AO498">
        <v>1</v>
      </c>
      <c r="AP498">
        <v>0</v>
      </c>
      <c r="AQ498">
        <v>0</v>
      </c>
      <c r="AR498">
        <v>0</v>
      </c>
      <c r="AT498">
        <v>0.02</v>
      </c>
      <c r="AV498">
        <v>0</v>
      </c>
      <c r="AW498">
        <v>2</v>
      </c>
      <c r="AX498">
        <v>991737607</v>
      </c>
      <c r="AY498">
        <v>1</v>
      </c>
      <c r="AZ498">
        <v>0</v>
      </c>
      <c r="BA498">
        <v>491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CX498">
        <f ca="1">Y498*Source!I139</f>
        <v>0.02</v>
      </c>
      <c r="CY498">
        <f>AB498</f>
        <v>932.72</v>
      </c>
      <c r="CZ498">
        <f>AF498</f>
        <v>87.17</v>
      </c>
      <c r="DA498">
        <f>AJ498</f>
        <v>10.7</v>
      </c>
      <c r="DB498">
        <f t="shared" si="122"/>
        <v>1.74</v>
      </c>
      <c r="DC498">
        <f t="shared" si="123"/>
        <v>0.23</v>
      </c>
    </row>
    <row r="499" spans="1:107">
      <c r="A499">
        <f ca="1">ROW(Source!A139)</f>
        <v>139</v>
      </c>
      <c r="B499">
        <v>991676013</v>
      </c>
      <c r="C499">
        <v>991737141</v>
      </c>
      <c r="D499">
        <v>337974554</v>
      </c>
      <c r="E499">
        <v>1</v>
      </c>
      <c r="F499">
        <v>1</v>
      </c>
      <c r="G499">
        <v>1</v>
      </c>
      <c r="H499">
        <v>3</v>
      </c>
      <c r="I499" t="s">
        <v>630</v>
      </c>
      <c r="J499" t="s">
        <v>631</v>
      </c>
      <c r="K499" t="s">
        <v>632</v>
      </c>
      <c r="L499">
        <v>1346</v>
      </c>
      <c r="N499">
        <v>39568864</v>
      </c>
      <c r="O499" t="s">
        <v>540</v>
      </c>
      <c r="P499" t="s">
        <v>540</v>
      </c>
      <c r="Q499">
        <v>1</v>
      </c>
      <c r="W499">
        <v>0</v>
      </c>
      <c r="X499">
        <v>-1947909329</v>
      </c>
      <c r="Y499">
        <v>0.04</v>
      </c>
      <c r="AA499">
        <v>188.41</v>
      </c>
      <c r="AB499">
        <v>0</v>
      </c>
      <c r="AC499">
        <v>0</v>
      </c>
      <c r="AD499">
        <v>0</v>
      </c>
      <c r="AE499">
        <v>23.09</v>
      </c>
      <c r="AF499">
        <v>0</v>
      </c>
      <c r="AG499">
        <v>0</v>
      </c>
      <c r="AH499">
        <v>0</v>
      </c>
      <c r="AI499">
        <v>8.16</v>
      </c>
      <c r="AJ499">
        <v>1</v>
      </c>
      <c r="AK499">
        <v>1</v>
      </c>
      <c r="AL499">
        <v>1</v>
      </c>
      <c r="AN499">
        <v>0</v>
      </c>
      <c r="AO499">
        <v>1</v>
      </c>
      <c r="AP499">
        <v>0</v>
      </c>
      <c r="AQ499">
        <v>0</v>
      </c>
      <c r="AR499">
        <v>0</v>
      </c>
      <c r="AT499">
        <v>0.04</v>
      </c>
      <c r="AV499">
        <v>0</v>
      </c>
      <c r="AW499">
        <v>2</v>
      </c>
      <c r="AX499">
        <v>991737608</v>
      </c>
      <c r="AY499">
        <v>1</v>
      </c>
      <c r="AZ499">
        <v>0</v>
      </c>
      <c r="BA499">
        <v>492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CX499">
        <f ca="1">Y499*Source!I139</f>
        <v>0.04</v>
      </c>
      <c r="CY499">
        <f t="shared" ref="CY499:CY504" si="127">AA499</f>
        <v>188.41</v>
      </c>
      <c r="CZ499">
        <f t="shared" ref="CZ499:CZ504" si="128">AE499</f>
        <v>23.09</v>
      </c>
      <c r="DA499">
        <f t="shared" ref="DA499:DA504" si="129">AI499</f>
        <v>8.16</v>
      </c>
      <c r="DB499">
        <f t="shared" si="122"/>
        <v>0.92</v>
      </c>
      <c r="DC499">
        <f t="shared" si="123"/>
        <v>0</v>
      </c>
    </row>
    <row r="500" spans="1:107">
      <c r="A500">
        <f ca="1">ROW(Source!A139)</f>
        <v>139</v>
      </c>
      <c r="B500">
        <v>991676013</v>
      </c>
      <c r="C500">
        <v>991737141</v>
      </c>
      <c r="D500">
        <v>337978661</v>
      </c>
      <c r="E500">
        <v>1</v>
      </c>
      <c r="F500">
        <v>1</v>
      </c>
      <c r="G500">
        <v>1</v>
      </c>
      <c r="H500">
        <v>3</v>
      </c>
      <c r="I500" t="s">
        <v>660</v>
      </c>
      <c r="J500" t="s">
        <v>661</v>
      </c>
      <c r="K500" t="s">
        <v>662</v>
      </c>
      <c r="L500">
        <v>1346</v>
      </c>
      <c r="N500">
        <v>39568864</v>
      </c>
      <c r="O500" t="s">
        <v>540</v>
      </c>
      <c r="P500" t="s">
        <v>540</v>
      </c>
      <c r="Q500">
        <v>1</v>
      </c>
      <c r="W500">
        <v>0</v>
      </c>
      <c r="X500">
        <v>30920770</v>
      </c>
      <c r="Y500">
        <v>8.4000000000000005E-2</v>
      </c>
      <c r="AA500">
        <v>83.08</v>
      </c>
      <c r="AB500">
        <v>0</v>
      </c>
      <c r="AC500">
        <v>0</v>
      </c>
      <c r="AD500">
        <v>0</v>
      </c>
      <c r="AE500">
        <v>9.0399999999999991</v>
      </c>
      <c r="AF500">
        <v>0</v>
      </c>
      <c r="AG500">
        <v>0</v>
      </c>
      <c r="AH500">
        <v>0</v>
      </c>
      <c r="AI500">
        <v>9.19</v>
      </c>
      <c r="AJ500">
        <v>1</v>
      </c>
      <c r="AK500">
        <v>1</v>
      </c>
      <c r="AL500">
        <v>1</v>
      </c>
      <c r="AN500">
        <v>0</v>
      </c>
      <c r="AO500">
        <v>1</v>
      </c>
      <c r="AP500">
        <v>0</v>
      </c>
      <c r="AQ500">
        <v>0</v>
      </c>
      <c r="AR500">
        <v>0</v>
      </c>
      <c r="AT500">
        <v>8.4000000000000005E-2</v>
      </c>
      <c r="AV500">
        <v>0</v>
      </c>
      <c r="AW500">
        <v>2</v>
      </c>
      <c r="AX500">
        <v>991737609</v>
      </c>
      <c r="AY500">
        <v>1</v>
      </c>
      <c r="AZ500">
        <v>0</v>
      </c>
      <c r="BA500">
        <v>493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CX500">
        <f ca="1">Y500*Source!I139</f>
        <v>8.4000000000000005E-2</v>
      </c>
      <c r="CY500">
        <f t="shared" si="127"/>
        <v>83.08</v>
      </c>
      <c r="CZ500">
        <f t="shared" si="128"/>
        <v>9.0399999999999991</v>
      </c>
      <c r="DA500">
        <f t="shared" si="129"/>
        <v>9.19</v>
      </c>
      <c r="DB500">
        <f t="shared" si="122"/>
        <v>0.76</v>
      </c>
      <c r="DC500">
        <f t="shared" si="123"/>
        <v>0</v>
      </c>
    </row>
    <row r="501" spans="1:107">
      <c r="A501">
        <f ca="1">ROW(Source!A139)</f>
        <v>139</v>
      </c>
      <c r="B501">
        <v>991676013</v>
      </c>
      <c r="C501">
        <v>991737141</v>
      </c>
      <c r="D501">
        <v>338036237</v>
      </c>
      <c r="E501">
        <v>1</v>
      </c>
      <c r="F501">
        <v>1</v>
      </c>
      <c r="G501">
        <v>1</v>
      </c>
      <c r="H501">
        <v>3</v>
      </c>
      <c r="I501" t="s">
        <v>663</v>
      </c>
      <c r="J501" t="s">
        <v>664</v>
      </c>
      <c r="K501" t="s">
        <v>665</v>
      </c>
      <c r="L501">
        <v>1374</v>
      </c>
      <c r="N501">
        <v>1013</v>
      </c>
      <c r="O501" t="s">
        <v>666</v>
      </c>
      <c r="P501" t="s">
        <v>666</v>
      </c>
      <c r="Q501">
        <v>1</v>
      </c>
      <c r="W501">
        <v>0</v>
      </c>
      <c r="X501">
        <v>-915781824</v>
      </c>
      <c r="Y501">
        <v>0.85</v>
      </c>
      <c r="AA501">
        <v>1</v>
      </c>
      <c r="AB501">
        <v>0</v>
      </c>
      <c r="AC501">
        <v>0</v>
      </c>
      <c r="AD501">
        <v>0</v>
      </c>
      <c r="AE501">
        <v>1</v>
      </c>
      <c r="AF501">
        <v>0</v>
      </c>
      <c r="AG501">
        <v>0</v>
      </c>
      <c r="AH501">
        <v>0</v>
      </c>
      <c r="AI501">
        <v>1</v>
      </c>
      <c r="AJ501">
        <v>1</v>
      </c>
      <c r="AK501">
        <v>1</v>
      </c>
      <c r="AL501">
        <v>1</v>
      </c>
      <c r="AN501">
        <v>0</v>
      </c>
      <c r="AO501">
        <v>1</v>
      </c>
      <c r="AP501">
        <v>0</v>
      </c>
      <c r="AQ501">
        <v>0</v>
      </c>
      <c r="AR501">
        <v>0</v>
      </c>
      <c r="AT501">
        <v>0.85</v>
      </c>
      <c r="AV501">
        <v>0</v>
      </c>
      <c r="AW501">
        <v>2</v>
      </c>
      <c r="AX501">
        <v>991737610</v>
      </c>
      <c r="AY501">
        <v>1</v>
      </c>
      <c r="AZ501">
        <v>0</v>
      </c>
      <c r="BA501">
        <v>494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CX501">
        <f ca="1">Y501*Source!I139</f>
        <v>0.85</v>
      </c>
      <c r="CY501">
        <f t="shared" si="127"/>
        <v>1</v>
      </c>
      <c r="CZ501">
        <f t="shared" si="128"/>
        <v>1</v>
      </c>
      <c r="DA501">
        <f t="shared" si="129"/>
        <v>1</v>
      </c>
      <c r="DB501">
        <f t="shared" si="122"/>
        <v>0.85</v>
      </c>
      <c r="DC501">
        <f t="shared" si="123"/>
        <v>0</v>
      </c>
    </row>
    <row r="502" spans="1:107">
      <c r="A502">
        <f ca="1">ROW(Source!A139)</f>
        <v>139</v>
      </c>
      <c r="B502">
        <v>991676013</v>
      </c>
      <c r="C502">
        <v>991737141</v>
      </c>
      <c r="D502">
        <v>0</v>
      </c>
      <c r="E502">
        <v>0</v>
      </c>
      <c r="F502">
        <v>1</v>
      </c>
      <c r="G502">
        <v>1</v>
      </c>
      <c r="H502">
        <v>3</v>
      </c>
      <c r="I502" t="s">
        <v>109</v>
      </c>
      <c r="K502" t="s">
        <v>314</v>
      </c>
      <c r="L502">
        <v>1354</v>
      </c>
      <c r="N502">
        <v>1010</v>
      </c>
      <c r="O502" t="s">
        <v>144</v>
      </c>
      <c r="P502" t="s">
        <v>145</v>
      </c>
      <c r="Q502">
        <v>1</v>
      </c>
      <c r="W502">
        <v>0</v>
      </c>
      <c r="X502">
        <v>-1568800942</v>
      </c>
      <c r="Y502">
        <v>1</v>
      </c>
      <c r="AA502">
        <v>21390</v>
      </c>
      <c r="AB502">
        <v>0</v>
      </c>
      <c r="AC502">
        <v>0</v>
      </c>
      <c r="AD502">
        <v>0</v>
      </c>
      <c r="AE502">
        <v>21390</v>
      </c>
      <c r="AF502">
        <v>0</v>
      </c>
      <c r="AG502">
        <v>0</v>
      </c>
      <c r="AH502">
        <v>0</v>
      </c>
      <c r="AI502">
        <v>1</v>
      </c>
      <c r="AJ502">
        <v>1</v>
      </c>
      <c r="AK502">
        <v>1</v>
      </c>
      <c r="AL502">
        <v>1</v>
      </c>
      <c r="AN502">
        <v>0</v>
      </c>
      <c r="AO502">
        <v>0</v>
      </c>
      <c r="AP502">
        <v>0</v>
      </c>
      <c r="AQ502">
        <v>0</v>
      </c>
      <c r="AR502">
        <v>0</v>
      </c>
      <c r="AT502">
        <v>1</v>
      </c>
      <c r="AV502">
        <v>0</v>
      </c>
      <c r="AW502">
        <v>1</v>
      </c>
      <c r="AX502">
        <v>-1</v>
      </c>
      <c r="AY502">
        <v>0</v>
      </c>
      <c r="AZ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CX502">
        <f ca="1">Y502*Source!I139</f>
        <v>1</v>
      </c>
      <c r="CY502">
        <f t="shared" si="127"/>
        <v>21390</v>
      </c>
      <c r="CZ502">
        <f t="shared" si="128"/>
        <v>21390</v>
      </c>
      <c r="DA502">
        <f t="shared" si="129"/>
        <v>1</v>
      </c>
      <c r="DB502">
        <f t="shared" si="122"/>
        <v>21390</v>
      </c>
      <c r="DC502">
        <f t="shared" si="123"/>
        <v>0</v>
      </c>
    </row>
    <row r="503" spans="1:107">
      <c r="A503">
        <f ca="1">ROW(Source!A139)</f>
        <v>139</v>
      </c>
      <c r="B503">
        <v>991676013</v>
      </c>
      <c r="C503">
        <v>991737141</v>
      </c>
      <c r="D503">
        <v>0</v>
      </c>
      <c r="E503">
        <v>0</v>
      </c>
      <c r="F503">
        <v>1</v>
      </c>
      <c r="G503">
        <v>1</v>
      </c>
      <c r="H503">
        <v>3</v>
      </c>
      <c r="I503" t="s">
        <v>109</v>
      </c>
      <c r="K503" t="s">
        <v>317</v>
      </c>
      <c r="L503">
        <v>1354</v>
      </c>
      <c r="N503">
        <v>1010</v>
      </c>
      <c r="O503" t="s">
        <v>144</v>
      </c>
      <c r="P503" t="s">
        <v>145</v>
      </c>
      <c r="Q503">
        <v>1</v>
      </c>
      <c r="W503">
        <v>0</v>
      </c>
      <c r="X503">
        <v>-140849463</v>
      </c>
      <c r="Y503">
        <v>1</v>
      </c>
      <c r="AA503">
        <v>31280</v>
      </c>
      <c r="AB503">
        <v>0</v>
      </c>
      <c r="AC503">
        <v>0</v>
      </c>
      <c r="AD503">
        <v>0</v>
      </c>
      <c r="AE503">
        <v>31280</v>
      </c>
      <c r="AF503">
        <v>0</v>
      </c>
      <c r="AG503">
        <v>0</v>
      </c>
      <c r="AH503">
        <v>0</v>
      </c>
      <c r="AI503">
        <v>1</v>
      </c>
      <c r="AJ503">
        <v>1</v>
      </c>
      <c r="AK503">
        <v>1</v>
      </c>
      <c r="AL503">
        <v>1</v>
      </c>
      <c r="AN503">
        <v>0</v>
      </c>
      <c r="AO503">
        <v>0</v>
      </c>
      <c r="AP503">
        <v>0</v>
      </c>
      <c r="AQ503">
        <v>0</v>
      </c>
      <c r="AR503">
        <v>0</v>
      </c>
      <c r="AT503">
        <v>1</v>
      </c>
      <c r="AV503">
        <v>0</v>
      </c>
      <c r="AW503">
        <v>1</v>
      </c>
      <c r="AX503">
        <v>-1</v>
      </c>
      <c r="AY503">
        <v>0</v>
      </c>
      <c r="AZ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CX503">
        <f ca="1">Y503*Source!I139</f>
        <v>1</v>
      </c>
      <c r="CY503">
        <f t="shared" si="127"/>
        <v>31280</v>
      </c>
      <c r="CZ503">
        <f t="shared" si="128"/>
        <v>31280</v>
      </c>
      <c r="DA503">
        <f t="shared" si="129"/>
        <v>1</v>
      </c>
      <c r="DB503">
        <f t="shared" si="122"/>
        <v>31280</v>
      </c>
      <c r="DC503">
        <f t="shared" si="123"/>
        <v>0</v>
      </c>
    </row>
    <row r="504" spans="1:107">
      <c r="A504">
        <f ca="1">ROW(Source!A139)</f>
        <v>139</v>
      </c>
      <c r="B504">
        <v>991676013</v>
      </c>
      <c r="C504">
        <v>991737141</v>
      </c>
      <c r="D504">
        <v>0</v>
      </c>
      <c r="E504">
        <v>1</v>
      </c>
      <c r="F504">
        <v>1</v>
      </c>
      <c r="G504">
        <v>1</v>
      </c>
      <c r="H504">
        <v>3</v>
      </c>
      <c r="I504" t="s">
        <v>109</v>
      </c>
      <c r="K504" t="s">
        <v>320</v>
      </c>
      <c r="L504">
        <v>1354</v>
      </c>
      <c r="N504">
        <v>1010</v>
      </c>
      <c r="O504" t="s">
        <v>144</v>
      </c>
      <c r="P504" t="s">
        <v>145</v>
      </c>
      <c r="Q504">
        <v>1</v>
      </c>
      <c r="W504">
        <v>0</v>
      </c>
      <c r="X504">
        <v>-1597690584</v>
      </c>
      <c r="Y504">
        <v>1</v>
      </c>
      <c r="AA504">
        <v>2437.5</v>
      </c>
      <c r="AB504">
        <v>0</v>
      </c>
      <c r="AC504">
        <v>0</v>
      </c>
      <c r="AD504">
        <v>0</v>
      </c>
      <c r="AE504">
        <v>2437.5</v>
      </c>
      <c r="AF504">
        <v>0</v>
      </c>
      <c r="AG504">
        <v>0</v>
      </c>
      <c r="AH504">
        <v>0</v>
      </c>
      <c r="AI504">
        <v>1</v>
      </c>
      <c r="AJ504">
        <v>1</v>
      </c>
      <c r="AK504">
        <v>1</v>
      </c>
      <c r="AL504">
        <v>1</v>
      </c>
      <c r="AN504">
        <v>0</v>
      </c>
      <c r="AO504">
        <v>0</v>
      </c>
      <c r="AP504">
        <v>0</v>
      </c>
      <c r="AQ504">
        <v>0</v>
      </c>
      <c r="AR504">
        <v>0</v>
      </c>
      <c r="AT504">
        <v>1</v>
      </c>
      <c r="AV504">
        <v>0</v>
      </c>
      <c r="AW504">
        <v>1</v>
      </c>
      <c r="AX504">
        <v>-1</v>
      </c>
      <c r="AY504">
        <v>0</v>
      </c>
      <c r="AZ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CX504">
        <f ca="1">Y504*Source!I139</f>
        <v>1</v>
      </c>
      <c r="CY504">
        <f t="shared" si="127"/>
        <v>2437.5</v>
      </c>
      <c r="CZ504">
        <f t="shared" si="128"/>
        <v>2437.5</v>
      </c>
      <c r="DA504">
        <f t="shared" si="129"/>
        <v>1</v>
      </c>
      <c r="DB504">
        <f t="shared" si="122"/>
        <v>2437.5</v>
      </c>
      <c r="DC504">
        <f t="shared" si="123"/>
        <v>0</v>
      </c>
    </row>
    <row r="505" spans="1:107">
      <c r="A505">
        <f ca="1">ROW(Source!A146)</f>
        <v>146</v>
      </c>
      <c r="B505">
        <v>991675999</v>
      </c>
      <c r="C505">
        <v>991737124</v>
      </c>
      <c r="D505">
        <v>338227192</v>
      </c>
      <c r="E505">
        <v>1</v>
      </c>
      <c r="F505">
        <v>1</v>
      </c>
      <c r="G505">
        <v>1</v>
      </c>
      <c r="H505">
        <v>1</v>
      </c>
      <c r="I505" t="s">
        <v>658</v>
      </c>
      <c r="K505" t="s">
        <v>659</v>
      </c>
      <c r="L505">
        <v>1369</v>
      </c>
      <c r="N505">
        <v>1013</v>
      </c>
      <c r="O505" t="s">
        <v>499</v>
      </c>
      <c r="P505" t="s">
        <v>499</v>
      </c>
      <c r="Q505">
        <v>1</v>
      </c>
      <c r="W505">
        <v>0</v>
      </c>
      <c r="X505">
        <v>604758886</v>
      </c>
      <c r="Y505">
        <v>2.2000000000000002</v>
      </c>
      <c r="AA505">
        <v>0</v>
      </c>
      <c r="AB505">
        <v>0</v>
      </c>
      <c r="AC505">
        <v>0</v>
      </c>
      <c r="AD505">
        <v>9.6199999999999992</v>
      </c>
      <c r="AE505">
        <v>0</v>
      </c>
      <c r="AF505">
        <v>0</v>
      </c>
      <c r="AG505">
        <v>0</v>
      </c>
      <c r="AH505">
        <v>9.6199999999999992</v>
      </c>
      <c r="AI505">
        <v>1</v>
      </c>
      <c r="AJ505">
        <v>1</v>
      </c>
      <c r="AK505">
        <v>1</v>
      </c>
      <c r="AL505">
        <v>1</v>
      </c>
      <c r="AN505">
        <v>0</v>
      </c>
      <c r="AO505">
        <v>1</v>
      </c>
      <c r="AP505">
        <v>1</v>
      </c>
      <c r="AQ505">
        <v>0</v>
      </c>
      <c r="AR505">
        <v>0</v>
      </c>
      <c r="AT505">
        <v>4.4000000000000004</v>
      </c>
      <c r="AU505" t="s">
        <v>306</v>
      </c>
      <c r="AV505">
        <v>1</v>
      </c>
      <c r="AW505">
        <v>2</v>
      </c>
      <c r="AX505">
        <v>991737125</v>
      </c>
      <c r="AY505">
        <v>1</v>
      </c>
      <c r="AZ505">
        <v>0</v>
      </c>
      <c r="BA505">
        <v>495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CX505">
        <f ca="1">Y505*Source!I146</f>
        <v>2.2000000000000002</v>
      </c>
      <c r="CY505">
        <f>AD505</f>
        <v>9.6199999999999992</v>
      </c>
      <c r="CZ505">
        <f>AH505</f>
        <v>9.6199999999999992</v>
      </c>
      <c r="DA505">
        <f>AL505</f>
        <v>1</v>
      </c>
      <c r="DB505">
        <f>ROUND((ROUND(AT505*CZ505,2)*0.5),6)</f>
        <v>21.164999999999999</v>
      </c>
      <c r="DC505">
        <f>ROUND((ROUND(AT505*AG505,2)*0.5),6)</f>
        <v>0</v>
      </c>
    </row>
    <row r="506" spans="1:107">
      <c r="A506">
        <f ca="1">ROW(Source!A146)</f>
        <v>146</v>
      </c>
      <c r="B506">
        <v>991675999</v>
      </c>
      <c r="C506">
        <v>991737124</v>
      </c>
      <c r="D506">
        <v>338039342</v>
      </c>
      <c r="E506">
        <v>1</v>
      </c>
      <c r="F506">
        <v>1</v>
      </c>
      <c r="G506">
        <v>1</v>
      </c>
      <c r="H506">
        <v>2</v>
      </c>
      <c r="I506" t="s">
        <v>524</v>
      </c>
      <c r="J506" t="s">
        <v>525</v>
      </c>
      <c r="K506" t="s">
        <v>526</v>
      </c>
      <c r="L506">
        <v>1368</v>
      </c>
      <c r="N506">
        <v>91022270</v>
      </c>
      <c r="O506" t="s">
        <v>505</v>
      </c>
      <c r="P506" t="s">
        <v>505</v>
      </c>
      <c r="Q506">
        <v>1</v>
      </c>
      <c r="W506">
        <v>0</v>
      </c>
      <c r="X506">
        <v>1230759911</v>
      </c>
      <c r="Y506">
        <v>1.4999999999999999E-2</v>
      </c>
      <c r="AA506">
        <v>0</v>
      </c>
      <c r="AB506">
        <v>87.17</v>
      </c>
      <c r="AC506">
        <v>11.6</v>
      </c>
      <c r="AD506">
        <v>0</v>
      </c>
      <c r="AE506">
        <v>0</v>
      </c>
      <c r="AF506">
        <v>87.17</v>
      </c>
      <c r="AG506">
        <v>11.6</v>
      </c>
      <c r="AH506">
        <v>0</v>
      </c>
      <c r="AI506">
        <v>1</v>
      </c>
      <c r="AJ506">
        <v>1</v>
      </c>
      <c r="AK506">
        <v>1</v>
      </c>
      <c r="AL506">
        <v>1</v>
      </c>
      <c r="AN506">
        <v>0</v>
      </c>
      <c r="AO506">
        <v>1</v>
      </c>
      <c r="AP506">
        <v>1</v>
      </c>
      <c r="AQ506">
        <v>0</v>
      </c>
      <c r="AR506">
        <v>0</v>
      </c>
      <c r="AT506">
        <v>0.03</v>
      </c>
      <c r="AU506" t="s">
        <v>306</v>
      </c>
      <c r="AV506">
        <v>0</v>
      </c>
      <c r="AW506">
        <v>2</v>
      </c>
      <c r="AX506">
        <v>991737126</v>
      </c>
      <c r="AY506">
        <v>1</v>
      </c>
      <c r="AZ506">
        <v>0</v>
      </c>
      <c r="BA506">
        <v>496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CX506">
        <f ca="1">Y506*Source!I146</f>
        <v>1.4999999999999999E-2</v>
      </c>
      <c r="CY506">
        <f>AB506</f>
        <v>87.17</v>
      </c>
      <c r="CZ506">
        <f>AF506</f>
        <v>87.17</v>
      </c>
      <c r="DA506">
        <f>AJ506</f>
        <v>1</v>
      </c>
      <c r="DB506">
        <f>ROUND((ROUND(AT506*CZ506,2)*0.5),6)</f>
        <v>1.31</v>
      </c>
      <c r="DC506">
        <f>ROUND((ROUND(AT506*AG506,2)*0.5),6)</f>
        <v>0.17499999999999999</v>
      </c>
    </row>
    <row r="507" spans="1:107">
      <c r="A507">
        <f ca="1">ROW(Source!A146)</f>
        <v>146</v>
      </c>
      <c r="B507">
        <v>991675999</v>
      </c>
      <c r="C507">
        <v>991737124</v>
      </c>
      <c r="D507">
        <v>337974554</v>
      </c>
      <c r="E507">
        <v>1</v>
      </c>
      <c r="F507">
        <v>1</v>
      </c>
      <c r="G507">
        <v>1</v>
      </c>
      <c r="H507">
        <v>3</v>
      </c>
      <c r="I507" t="s">
        <v>630</v>
      </c>
      <c r="J507" t="s">
        <v>631</v>
      </c>
      <c r="K507" t="s">
        <v>632</v>
      </c>
      <c r="L507">
        <v>1346</v>
      </c>
      <c r="N507">
        <v>39568864</v>
      </c>
      <c r="O507" t="s">
        <v>540</v>
      </c>
      <c r="P507" t="s">
        <v>540</v>
      </c>
      <c r="Q507">
        <v>1</v>
      </c>
      <c r="W507">
        <v>0</v>
      </c>
      <c r="X507">
        <v>-1947909329</v>
      </c>
      <c r="Y507">
        <v>0</v>
      </c>
      <c r="AA507">
        <v>23.09</v>
      </c>
      <c r="AB507">
        <v>0</v>
      </c>
      <c r="AC507">
        <v>0</v>
      </c>
      <c r="AD507">
        <v>0</v>
      </c>
      <c r="AE507">
        <v>23.09</v>
      </c>
      <c r="AF507">
        <v>0</v>
      </c>
      <c r="AG507">
        <v>0</v>
      </c>
      <c r="AH507">
        <v>0</v>
      </c>
      <c r="AI507">
        <v>1</v>
      </c>
      <c r="AJ507">
        <v>1</v>
      </c>
      <c r="AK507">
        <v>1</v>
      </c>
      <c r="AL507">
        <v>1</v>
      </c>
      <c r="AN507">
        <v>0</v>
      </c>
      <c r="AO507">
        <v>1</v>
      </c>
      <c r="AP507">
        <v>1</v>
      </c>
      <c r="AQ507">
        <v>0</v>
      </c>
      <c r="AR507">
        <v>0</v>
      </c>
      <c r="AT507">
        <v>0.06</v>
      </c>
      <c r="AU507" t="s">
        <v>212</v>
      </c>
      <c r="AV507">
        <v>0</v>
      </c>
      <c r="AW507">
        <v>2</v>
      </c>
      <c r="AX507">
        <v>991737127</v>
      </c>
      <c r="AY507">
        <v>1</v>
      </c>
      <c r="AZ507">
        <v>0</v>
      </c>
      <c r="BA507">
        <v>497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CX507">
        <f ca="1">Y507*Source!I146</f>
        <v>0</v>
      </c>
      <c r="CY507">
        <f>AA507</f>
        <v>23.09</v>
      </c>
      <c r="CZ507">
        <f>AE507</f>
        <v>23.09</v>
      </c>
      <c r="DA507">
        <f>AI507</f>
        <v>1</v>
      </c>
      <c r="DB507">
        <f>ROUND((ROUND(AT507*CZ507,2)*0),6)</f>
        <v>0</v>
      </c>
      <c r="DC507">
        <f>ROUND((ROUND(AT507*AG507,2)*0),6)</f>
        <v>0</v>
      </c>
    </row>
    <row r="508" spans="1:107">
      <c r="A508">
        <f ca="1">ROW(Source!A146)</f>
        <v>146</v>
      </c>
      <c r="B508">
        <v>991675999</v>
      </c>
      <c r="C508">
        <v>991737124</v>
      </c>
      <c r="D508">
        <v>337978661</v>
      </c>
      <c r="E508">
        <v>1</v>
      </c>
      <c r="F508">
        <v>1</v>
      </c>
      <c r="G508">
        <v>1</v>
      </c>
      <c r="H508">
        <v>3</v>
      </c>
      <c r="I508" t="s">
        <v>660</v>
      </c>
      <c r="J508" t="s">
        <v>661</v>
      </c>
      <c r="K508" t="s">
        <v>662</v>
      </c>
      <c r="L508">
        <v>1346</v>
      </c>
      <c r="N508">
        <v>39568864</v>
      </c>
      <c r="O508" t="s">
        <v>540</v>
      </c>
      <c r="P508" t="s">
        <v>540</v>
      </c>
      <c r="Q508">
        <v>1</v>
      </c>
      <c r="W508">
        <v>0</v>
      </c>
      <c r="X508">
        <v>30920770</v>
      </c>
      <c r="Y508">
        <v>0</v>
      </c>
      <c r="AA508">
        <v>9.0399999999999991</v>
      </c>
      <c r="AB508">
        <v>0</v>
      </c>
      <c r="AC508">
        <v>0</v>
      </c>
      <c r="AD508">
        <v>0</v>
      </c>
      <c r="AE508">
        <v>9.0399999999999991</v>
      </c>
      <c r="AF508">
        <v>0</v>
      </c>
      <c r="AG508">
        <v>0</v>
      </c>
      <c r="AH508">
        <v>0</v>
      </c>
      <c r="AI508">
        <v>1</v>
      </c>
      <c r="AJ508">
        <v>1</v>
      </c>
      <c r="AK508">
        <v>1</v>
      </c>
      <c r="AL508">
        <v>1</v>
      </c>
      <c r="AN508">
        <v>0</v>
      </c>
      <c r="AO508">
        <v>1</v>
      </c>
      <c r="AP508">
        <v>1</v>
      </c>
      <c r="AQ508">
        <v>0</v>
      </c>
      <c r="AR508">
        <v>0</v>
      </c>
      <c r="AT508">
        <v>0.17</v>
      </c>
      <c r="AU508" t="s">
        <v>212</v>
      </c>
      <c r="AV508">
        <v>0</v>
      </c>
      <c r="AW508">
        <v>2</v>
      </c>
      <c r="AX508">
        <v>991737128</v>
      </c>
      <c r="AY508">
        <v>1</v>
      </c>
      <c r="AZ508">
        <v>0</v>
      </c>
      <c r="BA508">
        <v>498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CX508">
        <f ca="1">Y508*Source!I146</f>
        <v>0</v>
      </c>
      <c r="CY508">
        <f>AA508</f>
        <v>9.0399999999999991</v>
      </c>
      <c r="CZ508">
        <f>AE508</f>
        <v>9.0399999999999991</v>
      </c>
      <c r="DA508">
        <f>AI508</f>
        <v>1</v>
      </c>
      <c r="DB508">
        <f>ROUND((ROUND(AT508*CZ508,2)*0),6)</f>
        <v>0</v>
      </c>
      <c r="DC508">
        <f>ROUND((ROUND(AT508*AG508,2)*0),6)</f>
        <v>0</v>
      </c>
    </row>
    <row r="509" spans="1:107">
      <c r="A509">
        <f ca="1">ROW(Source!A146)</f>
        <v>146</v>
      </c>
      <c r="B509">
        <v>991675999</v>
      </c>
      <c r="C509">
        <v>991737124</v>
      </c>
      <c r="D509">
        <v>338036237</v>
      </c>
      <c r="E509">
        <v>1</v>
      </c>
      <c r="F509">
        <v>1</v>
      </c>
      <c r="G509">
        <v>1</v>
      </c>
      <c r="H509">
        <v>3</v>
      </c>
      <c r="I509" t="s">
        <v>663</v>
      </c>
      <c r="J509" t="s">
        <v>664</v>
      </c>
      <c r="K509" t="s">
        <v>665</v>
      </c>
      <c r="L509">
        <v>1374</v>
      </c>
      <c r="N509">
        <v>1013</v>
      </c>
      <c r="O509" t="s">
        <v>666</v>
      </c>
      <c r="P509" t="s">
        <v>666</v>
      </c>
      <c r="Q509">
        <v>1</v>
      </c>
      <c r="W509">
        <v>0</v>
      </c>
      <c r="X509">
        <v>-915781824</v>
      </c>
      <c r="Y509">
        <v>0</v>
      </c>
      <c r="AA509">
        <v>1</v>
      </c>
      <c r="AB509">
        <v>0</v>
      </c>
      <c r="AC509">
        <v>0</v>
      </c>
      <c r="AD509">
        <v>0</v>
      </c>
      <c r="AE509">
        <v>1</v>
      </c>
      <c r="AF509">
        <v>0</v>
      </c>
      <c r="AG509">
        <v>0</v>
      </c>
      <c r="AH509">
        <v>0</v>
      </c>
      <c r="AI509">
        <v>1</v>
      </c>
      <c r="AJ509">
        <v>1</v>
      </c>
      <c r="AK509">
        <v>1</v>
      </c>
      <c r="AL509">
        <v>1</v>
      </c>
      <c r="AN509">
        <v>0</v>
      </c>
      <c r="AO509">
        <v>1</v>
      </c>
      <c r="AP509">
        <v>1</v>
      </c>
      <c r="AQ509">
        <v>0</v>
      </c>
      <c r="AR509">
        <v>0</v>
      </c>
      <c r="AT509">
        <v>0.85</v>
      </c>
      <c r="AU509" t="s">
        <v>212</v>
      </c>
      <c r="AV509">
        <v>0</v>
      </c>
      <c r="AW509">
        <v>2</v>
      </c>
      <c r="AX509">
        <v>991737129</v>
      </c>
      <c r="AY509">
        <v>1</v>
      </c>
      <c r="AZ509">
        <v>0</v>
      </c>
      <c r="BA509">
        <v>499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CX509">
        <f ca="1">Y509*Source!I146</f>
        <v>0</v>
      </c>
      <c r="CY509">
        <f>AA509</f>
        <v>1</v>
      </c>
      <c r="CZ509">
        <f>AE509</f>
        <v>1</v>
      </c>
      <c r="DA509">
        <f>AI509</f>
        <v>1</v>
      </c>
      <c r="DB509">
        <f>ROUND((ROUND(AT509*CZ509,2)*0),6)</f>
        <v>0</v>
      </c>
      <c r="DC509">
        <f>ROUND((ROUND(AT509*AG509,2)*0),6)</f>
        <v>0</v>
      </c>
    </row>
    <row r="510" spans="1:107">
      <c r="A510">
        <f ca="1">ROW(Source!A147)</f>
        <v>147</v>
      </c>
      <c r="B510">
        <v>991676013</v>
      </c>
      <c r="C510">
        <v>991737124</v>
      </c>
      <c r="D510">
        <v>338227192</v>
      </c>
      <c r="E510">
        <v>1</v>
      </c>
      <c r="F510">
        <v>1</v>
      </c>
      <c r="G510">
        <v>1</v>
      </c>
      <c r="H510">
        <v>1</v>
      </c>
      <c r="I510" t="s">
        <v>658</v>
      </c>
      <c r="K510" t="s">
        <v>659</v>
      </c>
      <c r="L510">
        <v>1369</v>
      </c>
      <c r="N510">
        <v>1013</v>
      </c>
      <c r="O510" t="s">
        <v>499</v>
      </c>
      <c r="P510" t="s">
        <v>499</v>
      </c>
      <c r="Q510">
        <v>1</v>
      </c>
      <c r="W510">
        <v>0</v>
      </c>
      <c r="X510">
        <v>604758886</v>
      </c>
      <c r="Y510">
        <v>2.2000000000000002</v>
      </c>
      <c r="AA510">
        <v>0</v>
      </c>
      <c r="AB510">
        <v>0</v>
      </c>
      <c r="AC510">
        <v>0</v>
      </c>
      <c r="AD510">
        <v>9.6199999999999992</v>
      </c>
      <c r="AE510">
        <v>0</v>
      </c>
      <c r="AF510">
        <v>0</v>
      </c>
      <c r="AG510">
        <v>0</v>
      </c>
      <c r="AH510">
        <v>9.6199999999999992</v>
      </c>
      <c r="AI510">
        <v>1</v>
      </c>
      <c r="AJ510">
        <v>1</v>
      </c>
      <c r="AK510">
        <v>1</v>
      </c>
      <c r="AL510">
        <v>1</v>
      </c>
      <c r="AN510">
        <v>0</v>
      </c>
      <c r="AO510">
        <v>1</v>
      </c>
      <c r="AP510">
        <v>1</v>
      </c>
      <c r="AQ510">
        <v>0</v>
      </c>
      <c r="AR510">
        <v>0</v>
      </c>
      <c r="AT510">
        <v>4.4000000000000004</v>
      </c>
      <c r="AU510" t="s">
        <v>306</v>
      </c>
      <c r="AV510">
        <v>1</v>
      </c>
      <c r="AW510">
        <v>2</v>
      </c>
      <c r="AX510">
        <v>991737125</v>
      </c>
      <c r="AY510">
        <v>1</v>
      </c>
      <c r="AZ510">
        <v>0</v>
      </c>
      <c r="BA510">
        <v>500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CX510">
        <f ca="1">Y510*Source!I147</f>
        <v>2.2000000000000002</v>
      </c>
      <c r="CY510">
        <f>AD510</f>
        <v>9.6199999999999992</v>
      </c>
      <c r="CZ510">
        <f>AH510</f>
        <v>9.6199999999999992</v>
      </c>
      <c r="DA510">
        <f>AL510</f>
        <v>1</v>
      </c>
      <c r="DB510">
        <f>ROUND((ROUND(AT510*CZ510,2)*0.5),6)</f>
        <v>21.164999999999999</v>
      </c>
      <c r="DC510">
        <f>ROUND((ROUND(AT510*AG510,2)*0.5),6)</f>
        <v>0</v>
      </c>
    </row>
    <row r="511" spans="1:107">
      <c r="A511">
        <f ca="1">ROW(Source!A147)</f>
        <v>147</v>
      </c>
      <c r="B511">
        <v>991676013</v>
      </c>
      <c r="C511">
        <v>991737124</v>
      </c>
      <c r="D511">
        <v>338039342</v>
      </c>
      <c r="E511">
        <v>1</v>
      </c>
      <c r="F511">
        <v>1</v>
      </c>
      <c r="G511">
        <v>1</v>
      </c>
      <c r="H511">
        <v>2</v>
      </c>
      <c r="I511" t="s">
        <v>524</v>
      </c>
      <c r="J511" t="s">
        <v>525</v>
      </c>
      <c r="K511" t="s">
        <v>526</v>
      </c>
      <c r="L511">
        <v>1368</v>
      </c>
      <c r="N511">
        <v>91022270</v>
      </c>
      <c r="O511" t="s">
        <v>505</v>
      </c>
      <c r="P511" t="s">
        <v>505</v>
      </c>
      <c r="Q511">
        <v>1</v>
      </c>
      <c r="W511">
        <v>0</v>
      </c>
      <c r="X511">
        <v>1230759911</v>
      </c>
      <c r="Y511">
        <v>1.4999999999999999E-2</v>
      </c>
      <c r="AA511">
        <v>0</v>
      </c>
      <c r="AB511">
        <v>932.72</v>
      </c>
      <c r="AC511">
        <v>389.76</v>
      </c>
      <c r="AD511">
        <v>0</v>
      </c>
      <c r="AE511">
        <v>0</v>
      </c>
      <c r="AF511">
        <v>87.17</v>
      </c>
      <c r="AG511">
        <v>11.6</v>
      </c>
      <c r="AH511">
        <v>0</v>
      </c>
      <c r="AI511">
        <v>1</v>
      </c>
      <c r="AJ511">
        <v>10.7</v>
      </c>
      <c r="AK511">
        <v>33.6</v>
      </c>
      <c r="AL511">
        <v>1</v>
      </c>
      <c r="AN511">
        <v>0</v>
      </c>
      <c r="AO511">
        <v>1</v>
      </c>
      <c r="AP511">
        <v>1</v>
      </c>
      <c r="AQ511">
        <v>0</v>
      </c>
      <c r="AR511">
        <v>0</v>
      </c>
      <c r="AT511">
        <v>0.03</v>
      </c>
      <c r="AU511" t="s">
        <v>306</v>
      </c>
      <c r="AV511">
        <v>0</v>
      </c>
      <c r="AW511">
        <v>2</v>
      </c>
      <c r="AX511">
        <v>991737126</v>
      </c>
      <c r="AY511">
        <v>1</v>
      </c>
      <c r="AZ511">
        <v>0</v>
      </c>
      <c r="BA511">
        <v>501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CX511">
        <f ca="1">Y511*Source!I147</f>
        <v>1.4999999999999999E-2</v>
      </c>
      <c r="CY511">
        <f>AB511</f>
        <v>932.72</v>
      </c>
      <c r="CZ511">
        <f>AF511</f>
        <v>87.17</v>
      </c>
      <c r="DA511">
        <f>AJ511</f>
        <v>10.7</v>
      </c>
      <c r="DB511">
        <f>ROUND((ROUND(AT511*CZ511,2)*0.5),6)</f>
        <v>1.31</v>
      </c>
      <c r="DC511">
        <f>ROUND((ROUND(AT511*AG511,2)*0.5),6)</f>
        <v>0.17499999999999999</v>
      </c>
    </row>
    <row r="512" spans="1:107">
      <c r="A512">
        <f ca="1">ROW(Source!A147)</f>
        <v>147</v>
      </c>
      <c r="B512">
        <v>991676013</v>
      </c>
      <c r="C512">
        <v>991737124</v>
      </c>
      <c r="D512">
        <v>337974554</v>
      </c>
      <c r="E512">
        <v>1</v>
      </c>
      <c r="F512">
        <v>1</v>
      </c>
      <c r="G512">
        <v>1</v>
      </c>
      <c r="H512">
        <v>3</v>
      </c>
      <c r="I512" t="s">
        <v>630</v>
      </c>
      <c r="J512" t="s">
        <v>631</v>
      </c>
      <c r="K512" t="s">
        <v>632</v>
      </c>
      <c r="L512">
        <v>1346</v>
      </c>
      <c r="N512">
        <v>39568864</v>
      </c>
      <c r="O512" t="s">
        <v>540</v>
      </c>
      <c r="P512" t="s">
        <v>540</v>
      </c>
      <c r="Q512">
        <v>1</v>
      </c>
      <c r="W512">
        <v>0</v>
      </c>
      <c r="X512">
        <v>-1947909329</v>
      </c>
      <c r="Y512">
        <v>0</v>
      </c>
      <c r="AA512">
        <v>188.41</v>
      </c>
      <c r="AB512">
        <v>0</v>
      </c>
      <c r="AC512">
        <v>0</v>
      </c>
      <c r="AD512">
        <v>0</v>
      </c>
      <c r="AE512">
        <v>23.09</v>
      </c>
      <c r="AF512">
        <v>0</v>
      </c>
      <c r="AG512">
        <v>0</v>
      </c>
      <c r="AH512">
        <v>0</v>
      </c>
      <c r="AI512">
        <v>8.16</v>
      </c>
      <c r="AJ512">
        <v>1</v>
      </c>
      <c r="AK512">
        <v>1</v>
      </c>
      <c r="AL512">
        <v>1</v>
      </c>
      <c r="AN512">
        <v>0</v>
      </c>
      <c r="AO512">
        <v>1</v>
      </c>
      <c r="AP512">
        <v>1</v>
      </c>
      <c r="AQ512">
        <v>0</v>
      </c>
      <c r="AR512">
        <v>0</v>
      </c>
      <c r="AT512">
        <v>0.06</v>
      </c>
      <c r="AU512" t="s">
        <v>212</v>
      </c>
      <c r="AV512">
        <v>0</v>
      </c>
      <c r="AW512">
        <v>2</v>
      </c>
      <c r="AX512">
        <v>991737127</v>
      </c>
      <c r="AY512">
        <v>1</v>
      </c>
      <c r="AZ512">
        <v>0</v>
      </c>
      <c r="BA512">
        <v>502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CX512">
        <f ca="1">Y512*Source!I147</f>
        <v>0</v>
      </c>
      <c r="CY512">
        <f>AA512</f>
        <v>188.41</v>
      </c>
      <c r="CZ512">
        <f>AE512</f>
        <v>23.09</v>
      </c>
      <c r="DA512">
        <f>AI512</f>
        <v>8.16</v>
      </c>
      <c r="DB512">
        <f>ROUND((ROUND(AT512*CZ512,2)*0),6)</f>
        <v>0</v>
      </c>
      <c r="DC512">
        <f>ROUND((ROUND(AT512*AG512,2)*0),6)</f>
        <v>0</v>
      </c>
    </row>
    <row r="513" spans="1:107">
      <c r="A513">
        <f ca="1">ROW(Source!A147)</f>
        <v>147</v>
      </c>
      <c r="B513">
        <v>991676013</v>
      </c>
      <c r="C513">
        <v>991737124</v>
      </c>
      <c r="D513">
        <v>337978661</v>
      </c>
      <c r="E513">
        <v>1</v>
      </c>
      <c r="F513">
        <v>1</v>
      </c>
      <c r="G513">
        <v>1</v>
      </c>
      <c r="H513">
        <v>3</v>
      </c>
      <c r="I513" t="s">
        <v>660</v>
      </c>
      <c r="J513" t="s">
        <v>661</v>
      </c>
      <c r="K513" t="s">
        <v>662</v>
      </c>
      <c r="L513">
        <v>1346</v>
      </c>
      <c r="N513">
        <v>39568864</v>
      </c>
      <c r="O513" t="s">
        <v>540</v>
      </c>
      <c r="P513" t="s">
        <v>540</v>
      </c>
      <c r="Q513">
        <v>1</v>
      </c>
      <c r="W513">
        <v>0</v>
      </c>
      <c r="X513">
        <v>30920770</v>
      </c>
      <c r="Y513">
        <v>0</v>
      </c>
      <c r="AA513">
        <v>83.08</v>
      </c>
      <c r="AB513">
        <v>0</v>
      </c>
      <c r="AC513">
        <v>0</v>
      </c>
      <c r="AD513">
        <v>0</v>
      </c>
      <c r="AE513">
        <v>9.0399999999999991</v>
      </c>
      <c r="AF513">
        <v>0</v>
      </c>
      <c r="AG513">
        <v>0</v>
      </c>
      <c r="AH513">
        <v>0</v>
      </c>
      <c r="AI513">
        <v>9.19</v>
      </c>
      <c r="AJ513">
        <v>1</v>
      </c>
      <c r="AK513">
        <v>1</v>
      </c>
      <c r="AL513">
        <v>1</v>
      </c>
      <c r="AN513">
        <v>0</v>
      </c>
      <c r="AO513">
        <v>1</v>
      </c>
      <c r="AP513">
        <v>1</v>
      </c>
      <c r="AQ513">
        <v>0</v>
      </c>
      <c r="AR513">
        <v>0</v>
      </c>
      <c r="AT513">
        <v>0.17</v>
      </c>
      <c r="AU513" t="s">
        <v>212</v>
      </c>
      <c r="AV513">
        <v>0</v>
      </c>
      <c r="AW513">
        <v>2</v>
      </c>
      <c r="AX513">
        <v>991737128</v>
      </c>
      <c r="AY513">
        <v>1</v>
      </c>
      <c r="AZ513">
        <v>0</v>
      </c>
      <c r="BA513">
        <v>503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CX513">
        <f ca="1">Y513*Source!I147</f>
        <v>0</v>
      </c>
      <c r="CY513">
        <f>AA513</f>
        <v>83.08</v>
      </c>
      <c r="CZ513">
        <f>AE513</f>
        <v>9.0399999999999991</v>
      </c>
      <c r="DA513">
        <f>AI513</f>
        <v>9.19</v>
      </c>
      <c r="DB513">
        <f>ROUND((ROUND(AT513*CZ513,2)*0),6)</f>
        <v>0</v>
      </c>
      <c r="DC513">
        <f>ROUND((ROUND(AT513*AG513,2)*0),6)</f>
        <v>0</v>
      </c>
    </row>
    <row r="514" spans="1:107">
      <c r="A514">
        <f ca="1">ROW(Source!A147)</f>
        <v>147</v>
      </c>
      <c r="B514">
        <v>991676013</v>
      </c>
      <c r="C514">
        <v>991737124</v>
      </c>
      <c r="D514">
        <v>338036237</v>
      </c>
      <c r="E514">
        <v>1</v>
      </c>
      <c r="F514">
        <v>1</v>
      </c>
      <c r="G514">
        <v>1</v>
      </c>
      <c r="H514">
        <v>3</v>
      </c>
      <c r="I514" t="s">
        <v>663</v>
      </c>
      <c r="J514" t="s">
        <v>664</v>
      </c>
      <c r="K514" t="s">
        <v>665</v>
      </c>
      <c r="L514">
        <v>1374</v>
      </c>
      <c r="N514">
        <v>1013</v>
      </c>
      <c r="O514" t="s">
        <v>666</v>
      </c>
      <c r="P514" t="s">
        <v>666</v>
      </c>
      <c r="Q514">
        <v>1</v>
      </c>
      <c r="W514">
        <v>0</v>
      </c>
      <c r="X514">
        <v>-915781824</v>
      </c>
      <c r="Y514">
        <v>0</v>
      </c>
      <c r="AA514">
        <v>1</v>
      </c>
      <c r="AB514">
        <v>0</v>
      </c>
      <c r="AC514">
        <v>0</v>
      </c>
      <c r="AD514">
        <v>0</v>
      </c>
      <c r="AE514">
        <v>1</v>
      </c>
      <c r="AF514">
        <v>0</v>
      </c>
      <c r="AG514">
        <v>0</v>
      </c>
      <c r="AH514">
        <v>0</v>
      </c>
      <c r="AI514">
        <v>1</v>
      </c>
      <c r="AJ514">
        <v>1</v>
      </c>
      <c r="AK514">
        <v>1</v>
      </c>
      <c r="AL514">
        <v>1</v>
      </c>
      <c r="AN514">
        <v>0</v>
      </c>
      <c r="AO514">
        <v>1</v>
      </c>
      <c r="AP514">
        <v>1</v>
      </c>
      <c r="AQ514">
        <v>0</v>
      </c>
      <c r="AR514">
        <v>0</v>
      </c>
      <c r="AT514">
        <v>0.85</v>
      </c>
      <c r="AU514" t="s">
        <v>212</v>
      </c>
      <c r="AV514">
        <v>0</v>
      </c>
      <c r="AW514">
        <v>2</v>
      </c>
      <c r="AX514">
        <v>991737129</v>
      </c>
      <c r="AY514">
        <v>1</v>
      </c>
      <c r="AZ514">
        <v>0</v>
      </c>
      <c r="BA514">
        <v>504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CX514">
        <f ca="1">Y514*Source!I147</f>
        <v>0</v>
      </c>
      <c r="CY514">
        <f>AA514</f>
        <v>1</v>
      </c>
      <c r="CZ514">
        <f>AE514</f>
        <v>1</v>
      </c>
      <c r="DA514">
        <f>AI514</f>
        <v>1</v>
      </c>
      <c r="DB514">
        <f>ROUND((ROUND(AT514*CZ514,2)*0),6)</f>
        <v>0</v>
      </c>
      <c r="DC514">
        <f>ROUND((ROUND(AT514*AG514,2)*0),6)</f>
        <v>0</v>
      </c>
    </row>
    <row r="515" spans="1:107">
      <c r="A515">
        <f ca="1">ROW(Source!A148)</f>
        <v>148</v>
      </c>
      <c r="B515">
        <v>991675999</v>
      </c>
      <c r="C515">
        <v>991738261</v>
      </c>
      <c r="D515">
        <v>338227192</v>
      </c>
      <c r="E515">
        <v>1</v>
      </c>
      <c r="F515">
        <v>1</v>
      </c>
      <c r="G515">
        <v>1</v>
      </c>
      <c r="H515">
        <v>1</v>
      </c>
      <c r="I515" t="s">
        <v>658</v>
      </c>
      <c r="K515" t="s">
        <v>659</v>
      </c>
      <c r="L515">
        <v>1369</v>
      </c>
      <c r="N515">
        <v>1013</v>
      </c>
      <c r="O515" t="s">
        <v>499</v>
      </c>
      <c r="P515" t="s">
        <v>499</v>
      </c>
      <c r="Q515">
        <v>1</v>
      </c>
      <c r="W515">
        <v>0</v>
      </c>
      <c r="X515">
        <v>604758886</v>
      </c>
      <c r="Y515">
        <v>4.4000000000000004</v>
      </c>
      <c r="AA515">
        <v>0</v>
      </c>
      <c r="AB515">
        <v>0</v>
      </c>
      <c r="AC515">
        <v>0</v>
      </c>
      <c r="AD515">
        <v>9.6199999999999992</v>
      </c>
      <c r="AE515">
        <v>0</v>
      </c>
      <c r="AF515">
        <v>0</v>
      </c>
      <c r="AG515">
        <v>0</v>
      </c>
      <c r="AH515">
        <v>9.6199999999999992</v>
      </c>
      <c r="AI515">
        <v>1</v>
      </c>
      <c r="AJ515">
        <v>1</v>
      </c>
      <c r="AK515">
        <v>1</v>
      </c>
      <c r="AL515">
        <v>1</v>
      </c>
      <c r="AN515">
        <v>0</v>
      </c>
      <c r="AO515">
        <v>1</v>
      </c>
      <c r="AP515">
        <v>0</v>
      </c>
      <c r="AQ515">
        <v>0</v>
      </c>
      <c r="AR515">
        <v>0</v>
      </c>
      <c r="AT515">
        <v>4.4000000000000004</v>
      </c>
      <c r="AV515">
        <v>1</v>
      </c>
      <c r="AW515">
        <v>2</v>
      </c>
      <c r="AX515">
        <v>991738262</v>
      </c>
      <c r="AY515">
        <v>1</v>
      </c>
      <c r="AZ515">
        <v>0</v>
      </c>
      <c r="BA515">
        <v>505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CX515">
        <f ca="1">Y515*Source!I148</f>
        <v>4.4000000000000004</v>
      </c>
      <c r="CY515">
        <f>AD515</f>
        <v>9.6199999999999992</v>
      </c>
      <c r="CZ515">
        <f>AH515</f>
        <v>9.6199999999999992</v>
      </c>
      <c r="DA515">
        <f>AL515</f>
        <v>1</v>
      </c>
      <c r="DB515">
        <f t="shared" ref="DB515:DB530" si="130">ROUND(ROUND(AT515*CZ515,2),6)</f>
        <v>42.33</v>
      </c>
      <c r="DC515">
        <f t="shared" ref="DC515:DC530" si="131">ROUND(ROUND(AT515*AG515,2),6)</f>
        <v>0</v>
      </c>
    </row>
    <row r="516" spans="1:107">
      <c r="A516">
        <f ca="1">ROW(Source!A148)</f>
        <v>148</v>
      </c>
      <c r="B516">
        <v>991675999</v>
      </c>
      <c r="C516">
        <v>991738261</v>
      </c>
      <c r="D516">
        <v>338039342</v>
      </c>
      <c r="E516">
        <v>1</v>
      </c>
      <c r="F516">
        <v>1</v>
      </c>
      <c r="G516">
        <v>1</v>
      </c>
      <c r="H516">
        <v>2</v>
      </c>
      <c r="I516" t="s">
        <v>524</v>
      </c>
      <c r="J516" t="s">
        <v>525</v>
      </c>
      <c r="K516" t="s">
        <v>526</v>
      </c>
      <c r="L516">
        <v>1368</v>
      </c>
      <c r="N516">
        <v>91022270</v>
      </c>
      <c r="O516" t="s">
        <v>505</v>
      </c>
      <c r="P516" t="s">
        <v>505</v>
      </c>
      <c r="Q516">
        <v>1</v>
      </c>
      <c r="W516">
        <v>0</v>
      </c>
      <c r="X516">
        <v>1230759911</v>
      </c>
      <c r="Y516">
        <v>0.03</v>
      </c>
      <c r="AA516">
        <v>0</v>
      </c>
      <c r="AB516">
        <v>87.17</v>
      </c>
      <c r="AC516">
        <v>11.6</v>
      </c>
      <c r="AD516">
        <v>0</v>
      </c>
      <c r="AE516">
        <v>0</v>
      </c>
      <c r="AF516">
        <v>87.17</v>
      </c>
      <c r="AG516">
        <v>11.6</v>
      </c>
      <c r="AH516">
        <v>0</v>
      </c>
      <c r="AI516">
        <v>1</v>
      </c>
      <c r="AJ516">
        <v>1</v>
      </c>
      <c r="AK516">
        <v>1</v>
      </c>
      <c r="AL516">
        <v>1</v>
      </c>
      <c r="AN516">
        <v>0</v>
      </c>
      <c r="AO516">
        <v>1</v>
      </c>
      <c r="AP516">
        <v>0</v>
      </c>
      <c r="AQ516">
        <v>0</v>
      </c>
      <c r="AR516">
        <v>0</v>
      </c>
      <c r="AT516">
        <v>0.03</v>
      </c>
      <c r="AV516">
        <v>0</v>
      </c>
      <c r="AW516">
        <v>2</v>
      </c>
      <c r="AX516">
        <v>991738263</v>
      </c>
      <c r="AY516">
        <v>1</v>
      </c>
      <c r="AZ516">
        <v>0</v>
      </c>
      <c r="BA516">
        <v>506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CX516">
        <f ca="1">Y516*Source!I148</f>
        <v>0.03</v>
      </c>
      <c r="CY516">
        <f>AB516</f>
        <v>87.17</v>
      </c>
      <c r="CZ516">
        <f>AF516</f>
        <v>87.17</v>
      </c>
      <c r="DA516">
        <f>AJ516</f>
        <v>1</v>
      </c>
      <c r="DB516">
        <f t="shared" si="130"/>
        <v>2.62</v>
      </c>
      <c r="DC516">
        <f t="shared" si="131"/>
        <v>0.35</v>
      </c>
    </row>
    <row r="517" spans="1:107">
      <c r="A517">
        <f ca="1">ROW(Source!A148)</f>
        <v>148</v>
      </c>
      <c r="B517">
        <v>991675999</v>
      </c>
      <c r="C517">
        <v>991738261</v>
      </c>
      <c r="D517">
        <v>337974554</v>
      </c>
      <c r="E517">
        <v>1</v>
      </c>
      <c r="F517">
        <v>1</v>
      </c>
      <c r="G517">
        <v>1</v>
      </c>
      <c r="H517">
        <v>3</v>
      </c>
      <c r="I517" t="s">
        <v>630</v>
      </c>
      <c r="J517" t="s">
        <v>631</v>
      </c>
      <c r="K517" t="s">
        <v>632</v>
      </c>
      <c r="L517">
        <v>1346</v>
      </c>
      <c r="N517">
        <v>39568864</v>
      </c>
      <c r="O517" t="s">
        <v>540</v>
      </c>
      <c r="P517" t="s">
        <v>540</v>
      </c>
      <c r="Q517">
        <v>1</v>
      </c>
      <c r="W517">
        <v>0</v>
      </c>
      <c r="X517">
        <v>-1947909329</v>
      </c>
      <c r="Y517">
        <v>0.06</v>
      </c>
      <c r="AA517">
        <v>23.09</v>
      </c>
      <c r="AB517">
        <v>0</v>
      </c>
      <c r="AC517">
        <v>0</v>
      </c>
      <c r="AD517">
        <v>0</v>
      </c>
      <c r="AE517">
        <v>23.09</v>
      </c>
      <c r="AF517">
        <v>0</v>
      </c>
      <c r="AG517">
        <v>0</v>
      </c>
      <c r="AH517">
        <v>0</v>
      </c>
      <c r="AI517">
        <v>1</v>
      </c>
      <c r="AJ517">
        <v>1</v>
      </c>
      <c r="AK517">
        <v>1</v>
      </c>
      <c r="AL517">
        <v>1</v>
      </c>
      <c r="AN517">
        <v>0</v>
      </c>
      <c r="AO517">
        <v>1</v>
      </c>
      <c r="AP517">
        <v>0</v>
      </c>
      <c r="AQ517">
        <v>0</v>
      </c>
      <c r="AR517">
        <v>0</v>
      </c>
      <c r="AT517">
        <v>0.06</v>
      </c>
      <c r="AV517">
        <v>0</v>
      </c>
      <c r="AW517">
        <v>2</v>
      </c>
      <c r="AX517">
        <v>991738264</v>
      </c>
      <c r="AY517">
        <v>1</v>
      </c>
      <c r="AZ517">
        <v>0</v>
      </c>
      <c r="BA517">
        <v>507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CX517">
        <f ca="1">Y517*Source!I148</f>
        <v>0.06</v>
      </c>
      <c r="CY517">
        <f t="shared" ref="CY517:CY522" si="132">AA517</f>
        <v>23.09</v>
      </c>
      <c r="CZ517">
        <f t="shared" ref="CZ517:CZ522" si="133">AE517</f>
        <v>23.09</v>
      </c>
      <c r="DA517">
        <f t="shared" ref="DA517:DA522" si="134">AI517</f>
        <v>1</v>
      </c>
      <c r="DB517">
        <f t="shared" si="130"/>
        <v>1.39</v>
      </c>
      <c r="DC517">
        <f t="shared" si="131"/>
        <v>0</v>
      </c>
    </row>
    <row r="518" spans="1:107">
      <c r="A518">
        <f ca="1">ROW(Source!A148)</f>
        <v>148</v>
      </c>
      <c r="B518">
        <v>991675999</v>
      </c>
      <c r="C518">
        <v>991738261</v>
      </c>
      <c r="D518">
        <v>337978661</v>
      </c>
      <c r="E518">
        <v>1</v>
      </c>
      <c r="F518">
        <v>1</v>
      </c>
      <c r="G518">
        <v>1</v>
      </c>
      <c r="H518">
        <v>3</v>
      </c>
      <c r="I518" t="s">
        <v>660</v>
      </c>
      <c r="J518" t="s">
        <v>661</v>
      </c>
      <c r="K518" t="s">
        <v>662</v>
      </c>
      <c r="L518">
        <v>1346</v>
      </c>
      <c r="N518">
        <v>39568864</v>
      </c>
      <c r="O518" t="s">
        <v>540</v>
      </c>
      <c r="P518" t="s">
        <v>540</v>
      </c>
      <c r="Q518">
        <v>1</v>
      </c>
      <c r="W518">
        <v>0</v>
      </c>
      <c r="X518">
        <v>30920770</v>
      </c>
      <c r="Y518">
        <v>0.17</v>
      </c>
      <c r="AA518">
        <v>9.0399999999999991</v>
      </c>
      <c r="AB518">
        <v>0</v>
      </c>
      <c r="AC518">
        <v>0</v>
      </c>
      <c r="AD518">
        <v>0</v>
      </c>
      <c r="AE518">
        <v>9.0399999999999991</v>
      </c>
      <c r="AF518">
        <v>0</v>
      </c>
      <c r="AG518">
        <v>0</v>
      </c>
      <c r="AH518">
        <v>0</v>
      </c>
      <c r="AI518">
        <v>1</v>
      </c>
      <c r="AJ518">
        <v>1</v>
      </c>
      <c r="AK518">
        <v>1</v>
      </c>
      <c r="AL518">
        <v>1</v>
      </c>
      <c r="AN518">
        <v>0</v>
      </c>
      <c r="AO518">
        <v>1</v>
      </c>
      <c r="AP518">
        <v>0</v>
      </c>
      <c r="AQ518">
        <v>0</v>
      </c>
      <c r="AR518">
        <v>0</v>
      </c>
      <c r="AT518">
        <v>0.17</v>
      </c>
      <c r="AV518">
        <v>0</v>
      </c>
      <c r="AW518">
        <v>2</v>
      </c>
      <c r="AX518">
        <v>991738265</v>
      </c>
      <c r="AY518">
        <v>1</v>
      </c>
      <c r="AZ518">
        <v>0</v>
      </c>
      <c r="BA518">
        <v>508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CX518">
        <f ca="1">Y518*Source!I148</f>
        <v>0.17</v>
      </c>
      <c r="CY518">
        <f t="shared" si="132"/>
        <v>9.0399999999999991</v>
      </c>
      <c r="CZ518">
        <f t="shared" si="133"/>
        <v>9.0399999999999991</v>
      </c>
      <c r="DA518">
        <f t="shared" si="134"/>
        <v>1</v>
      </c>
      <c r="DB518">
        <f t="shared" si="130"/>
        <v>1.54</v>
      </c>
      <c r="DC518">
        <f t="shared" si="131"/>
        <v>0</v>
      </c>
    </row>
    <row r="519" spans="1:107">
      <c r="A519">
        <f ca="1">ROW(Source!A148)</f>
        <v>148</v>
      </c>
      <c r="B519">
        <v>991675999</v>
      </c>
      <c r="C519">
        <v>991738261</v>
      </c>
      <c r="D519">
        <v>338036237</v>
      </c>
      <c r="E519">
        <v>1</v>
      </c>
      <c r="F519">
        <v>1</v>
      </c>
      <c r="G519">
        <v>1</v>
      </c>
      <c r="H519">
        <v>3</v>
      </c>
      <c r="I519" t="s">
        <v>663</v>
      </c>
      <c r="J519" t="s">
        <v>664</v>
      </c>
      <c r="K519" t="s">
        <v>665</v>
      </c>
      <c r="L519">
        <v>1374</v>
      </c>
      <c r="N519">
        <v>1013</v>
      </c>
      <c r="O519" t="s">
        <v>666</v>
      </c>
      <c r="P519" t="s">
        <v>666</v>
      </c>
      <c r="Q519">
        <v>1</v>
      </c>
      <c r="W519">
        <v>0</v>
      </c>
      <c r="X519">
        <v>-915781824</v>
      </c>
      <c r="Y519">
        <v>0.85</v>
      </c>
      <c r="AA519">
        <v>1</v>
      </c>
      <c r="AB519">
        <v>0</v>
      </c>
      <c r="AC519">
        <v>0</v>
      </c>
      <c r="AD519">
        <v>0</v>
      </c>
      <c r="AE519">
        <v>1</v>
      </c>
      <c r="AF519">
        <v>0</v>
      </c>
      <c r="AG519">
        <v>0</v>
      </c>
      <c r="AH519">
        <v>0</v>
      </c>
      <c r="AI519">
        <v>1</v>
      </c>
      <c r="AJ519">
        <v>1</v>
      </c>
      <c r="AK519">
        <v>1</v>
      </c>
      <c r="AL519">
        <v>1</v>
      </c>
      <c r="AN519">
        <v>0</v>
      </c>
      <c r="AO519">
        <v>1</v>
      </c>
      <c r="AP519">
        <v>0</v>
      </c>
      <c r="AQ519">
        <v>0</v>
      </c>
      <c r="AR519">
        <v>0</v>
      </c>
      <c r="AT519">
        <v>0.85</v>
      </c>
      <c r="AV519">
        <v>0</v>
      </c>
      <c r="AW519">
        <v>2</v>
      </c>
      <c r="AX519">
        <v>991738266</v>
      </c>
      <c r="AY519">
        <v>1</v>
      </c>
      <c r="AZ519">
        <v>0</v>
      </c>
      <c r="BA519">
        <v>509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CX519">
        <f ca="1">Y519*Source!I148</f>
        <v>0.85</v>
      </c>
      <c r="CY519">
        <f t="shared" si="132"/>
        <v>1</v>
      </c>
      <c r="CZ519">
        <f t="shared" si="133"/>
        <v>1</v>
      </c>
      <c r="DA519">
        <f t="shared" si="134"/>
        <v>1</v>
      </c>
      <c r="DB519">
        <f t="shared" si="130"/>
        <v>0.85</v>
      </c>
      <c r="DC519">
        <f t="shared" si="131"/>
        <v>0</v>
      </c>
    </row>
    <row r="520" spans="1:107">
      <c r="A520">
        <f ca="1">ROW(Source!A148)</f>
        <v>148</v>
      </c>
      <c r="B520">
        <v>991675999</v>
      </c>
      <c r="C520">
        <v>991738261</v>
      </c>
      <c r="D520">
        <v>0</v>
      </c>
      <c r="E520">
        <v>0</v>
      </c>
      <c r="F520">
        <v>1</v>
      </c>
      <c r="G520">
        <v>1</v>
      </c>
      <c r="H520">
        <v>3</v>
      </c>
      <c r="I520" t="s">
        <v>109</v>
      </c>
      <c r="K520" t="s">
        <v>329</v>
      </c>
      <c r="L520">
        <v>1354</v>
      </c>
      <c r="N520">
        <v>1010</v>
      </c>
      <c r="O520" t="s">
        <v>144</v>
      </c>
      <c r="P520" t="s">
        <v>145</v>
      </c>
      <c r="Q520">
        <v>1</v>
      </c>
      <c r="W520">
        <v>0</v>
      </c>
      <c r="X520">
        <v>1187448282</v>
      </c>
      <c r="Y520">
        <v>1</v>
      </c>
      <c r="AA520">
        <v>24208.33</v>
      </c>
      <c r="AB520">
        <v>0</v>
      </c>
      <c r="AC520">
        <v>0</v>
      </c>
      <c r="AD520">
        <v>0</v>
      </c>
      <c r="AE520">
        <v>24208.33</v>
      </c>
      <c r="AF520">
        <v>0</v>
      </c>
      <c r="AG520">
        <v>0</v>
      </c>
      <c r="AH520">
        <v>0</v>
      </c>
      <c r="AI520">
        <v>1</v>
      </c>
      <c r="AJ520">
        <v>1</v>
      </c>
      <c r="AK520">
        <v>1</v>
      </c>
      <c r="AL520">
        <v>1</v>
      </c>
      <c r="AN520">
        <v>0</v>
      </c>
      <c r="AO520">
        <v>0</v>
      </c>
      <c r="AP520">
        <v>0</v>
      </c>
      <c r="AQ520">
        <v>0</v>
      </c>
      <c r="AR520">
        <v>0</v>
      </c>
      <c r="AT520">
        <v>1</v>
      </c>
      <c r="AV520">
        <v>0</v>
      </c>
      <c r="AW520">
        <v>1</v>
      </c>
      <c r="AX520">
        <v>-1</v>
      </c>
      <c r="AY520">
        <v>0</v>
      </c>
      <c r="AZ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CX520">
        <f ca="1">Y520*Source!I148</f>
        <v>1</v>
      </c>
      <c r="CY520">
        <f t="shared" si="132"/>
        <v>24208.33</v>
      </c>
      <c r="CZ520">
        <f t="shared" si="133"/>
        <v>24208.33</v>
      </c>
      <c r="DA520">
        <f t="shared" si="134"/>
        <v>1</v>
      </c>
      <c r="DB520">
        <f t="shared" si="130"/>
        <v>24208.33</v>
      </c>
      <c r="DC520">
        <f t="shared" si="131"/>
        <v>0</v>
      </c>
    </row>
    <row r="521" spans="1:107">
      <c r="A521">
        <f ca="1">ROW(Source!A148)</f>
        <v>148</v>
      </c>
      <c r="B521">
        <v>991675999</v>
      </c>
      <c r="C521">
        <v>991738261</v>
      </c>
      <c r="D521">
        <v>0</v>
      </c>
      <c r="E521">
        <v>0</v>
      </c>
      <c r="F521">
        <v>1</v>
      </c>
      <c r="G521">
        <v>1</v>
      </c>
      <c r="H521">
        <v>3</v>
      </c>
      <c r="I521" t="s">
        <v>109</v>
      </c>
      <c r="K521" t="s">
        <v>333</v>
      </c>
      <c r="L521">
        <v>1354</v>
      </c>
      <c r="N521">
        <v>1010</v>
      </c>
      <c r="O521" t="s">
        <v>144</v>
      </c>
      <c r="P521" t="s">
        <v>145</v>
      </c>
      <c r="Q521">
        <v>1</v>
      </c>
      <c r="W521">
        <v>0</v>
      </c>
      <c r="X521">
        <v>2101478688</v>
      </c>
      <c r="Y521">
        <v>1</v>
      </c>
      <c r="AA521">
        <v>3070</v>
      </c>
      <c r="AB521">
        <v>0</v>
      </c>
      <c r="AC521">
        <v>0</v>
      </c>
      <c r="AD521">
        <v>0</v>
      </c>
      <c r="AE521">
        <v>3070</v>
      </c>
      <c r="AF521">
        <v>0</v>
      </c>
      <c r="AG521">
        <v>0</v>
      </c>
      <c r="AH521">
        <v>0</v>
      </c>
      <c r="AI521">
        <v>1</v>
      </c>
      <c r="AJ521">
        <v>1</v>
      </c>
      <c r="AK521">
        <v>1</v>
      </c>
      <c r="AL521">
        <v>1</v>
      </c>
      <c r="AN521">
        <v>0</v>
      </c>
      <c r="AO521">
        <v>0</v>
      </c>
      <c r="AP521">
        <v>0</v>
      </c>
      <c r="AQ521">
        <v>0</v>
      </c>
      <c r="AR521">
        <v>0</v>
      </c>
      <c r="AT521">
        <v>1</v>
      </c>
      <c r="AV521">
        <v>0</v>
      </c>
      <c r="AW521">
        <v>1</v>
      </c>
      <c r="AX521">
        <v>-1</v>
      </c>
      <c r="AY521">
        <v>0</v>
      </c>
      <c r="AZ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CX521">
        <f ca="1">Y521*Source!I148</f>
        <v>1</v>
      </c>
      <c r="CY521">
        <f t="shared" si="132"/>
        <v>3070</v>
      </c>
      <c r="CZ521">
        <f t="shared" si="133"/>
        <v>3070</v>
      </c>
      <c r="DA521">
        <f t="shared" si="134"/>
        <v>1</v>
      </c>
      <c r="DB521">
        <f t="shared" si="130"/>
        <v>3070</v>
      </c>
      <c r="DC521">
        <f t="shared" si="131"/>
        <v>0</v>
      </c>
    </row>
    <row r="522" spans="1:107">
      <c r="A522">
        <f ca="1">ROW(Source!A148)</f>
        <v>148</v>
      </c>
      <c r="B522">
        <v>991675999</v>
      </c>
      <c r="C522">
        <v>991738261</v>
      </c>
      <c r="D522">
        <v>0</v>
      </c>
      <c r="E522">
        <v>1</v>
      </c>
      <c r="F522">
        <v>1</v>
      </c>
      <c r="G522">
        <v>1</v>
      </c>
      <c r="H522">
        <v>3</v>
      </c>
      <c r="I522" t="s">
        <v>109</v>
      </c>
      <c r="K522" t="s">
        <v>317</v>
      </c>
      <c r="L522">
        <v>1354</v>
      </c>
      <c r="N522">
        <v>1010</v>
      </c>
      <c r="O522" t="s">
        <v>144</v>
      </c>
      <c r="P522" t="s">
        <v>145</v>
      </c>
      <c r="Q522">
        <v>1</v>
      </c>
      <c r="W522">
        <v>0</v>
      </c>
      <c r="X522">
        <v>-140849463</v>
      </c>
      <c r="Y522">
        <v>1</v>
      </c>
      <c r="AA522">
        <v>31280</v>
      </c>
      <c r="AB522">
        <v>0</v>
      </c>
      <c r="AC522">
        <v>0</v>
      </c>
      <c r="AD522">
        <v>0</v>
      </c>
      <c r="AE522">
        <v>31280</v>
      </c>
      <c r="AF522">
        <v>0</v>
      </c>
      <c r="AG522">
        <v>0</v>
      </c>
      <c r="AH522">
        <v>0</v>
      </c>
      <c r="AI522">
        <v>1</v>
      </c>
      <c r="AJ522">
        <v>1</v>
      </c>
      <c r="AK522">
        <v>1</v>
      </c>
      <c r="AL522">
        <v>1</v>
      </c>
      <c r="AN522">
        <v>0</v>
      </c>
      <c r="AO522">
        <v>0</v>
      </c>
      <c r="AP522">
        <v>0</v>
      </c>
      <c r="AQ522">
        <v>0</v>
      </c>
      <c r="AR522">
        <v>0</v>
      </c>
      <c r="AT522">
        <v>1</v>
      </c>
      <c r="AV522">
        <v>0</v>
      </c>
      <c r="AW522">
        <v>1</v>
      </c>
      <c r="AX522">
        <v>-1</v>
      </c>
      <c r="AY522">
        <v>0</v>
      </c>
      <c r="AZ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CX522">
        <f ca="1">Y522*Source!I148</f>
        <v>1</v>
      </c>
      <c r="CY522">
        <f t="shared" si="132"/>
        <v>31280</v>
      </c>
      <c r="CZ522">
        <f t="shared" si="133"/>
        <v>31280</v>
      </c>
      <c r="DA522">
        <f t="shared" si="134"/>
        <v>1</v>
      </c>
      <c r="DB522">
        <f t="shared" si="130"/>
        <v>31280</v>
      </c>
      <c r="DC522">
        <f t="shared" si="131"/>
        <v>0</v>
      </c>
    </row>
    <row r="523" spans="1:107">
      <c r="A523">
        <f ca="1">ROW(Source!A149)</f>
        <v>149</v>
      </c>
      <c r="B523">
        <v>991676013</v>
      </c>
      <c r="C523">
        <v>991738261</v>
      </c>
      <c r="D523">
        <v>338227192</v>
      </c>
      <c r="E523">
        <v>1</v>
      </c>
      <c r="F523">
        <v>1</v>
      </c>
      <c r="G523">
        <v>1</v>
      </c>
      <c r="H523">
        <v>1</v>
      </c>
      <c r="I523" t="s">
        <v>658</v>
      </c>
      <c r="K523" t="s">
        <v>659</v>
      </c>
      <c r="L523">
        <v>1369</v>
      </c>
      <c r="N523">
        <v>1013</v>
      </c>
      <c r="O523" t="s">
        <v>499</v>
      </c>
      <c r="P523" t="s">
        <v>499</v>
      </c>
      <c r="Q523">
        <v>1</v>
      </c>
      <c r="W523">
        <v>0</v>
      </c>
      <c r="X523">
        <v>604758886</v>
      </c>
      <c r="Y523">
        <v>4.4000000000000004</v>
      </c>
      <c r="AA523">
        <v>0</v>
      </c>
      <c r="AB523">
        <v>0</v>
      </c>
      <c r="AC523">
        <v>0</v>
      </c>
      <c r="AD523">
        <v>9.6199999999999992</v>
      </c>
      <c r="AE523">
        <v>0</v>
      </c>
      <c r="AF523">
        <v>0</v>
      </c>
      <c r="AG523">
        <v>0</v>
      </c>
      <c r="AH523">
        <v>9.6199999999999992</v>
      </c>
      <c r="AI523">
        <v>1</v>
      </c>
      <c r="AJ523">
        <v>1</v>
      </c>
      <c r="AK523">
        <v>1</v>
      </c>
      <c r="AL523">
        <v>1</v>
      </c>
      <c r="AN523">
        <v>0</v>
      </c>
      <c r="AO523">
        <v>1</v>
      </c>
      <c r="AP523">
        <v>0</v>
      </c>
      <c r="AQ523">
        <v>0</v>
      </c>
      <c r="AR523">
        <v>0</v>
      </c>
      <c r="AT523">
        <v>4.4000000000000004</v>
      </c>
      <c r="AV523">
        <v>1</v>
      </c>
      <c r="AW523">
        <v>2</v>
      </c>
      <c r="AX523">
        <v>991738262</v>
      </c>
      <c r="AY523">
        <v>1</v>
      </c>
      <c r="AZ523">
        <v>0</v>
      </c>
      <c r="BA523">
        <v>510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CX523">
        <f ca="1">Y523*Source!I149</f>
        <v>4.4000000000000004</v>
      </c>
      <c r="CY523">
        <f>AD523</f>
        <v>9.6199999999999992</v>
      </c>
      <c r="CZ523">
        <f>AH523</f>
        <v>9.6199999999999992</v>
      </c>
      <c r="DA523">
        <f>AL523</f>
        <v>1</v>
      </c>
      <c r="DB523">
        <f t="shared" si="130"/>
        <v>42.33</v>
      </c>
      <c r="DC523">
        <f t="shared" si="131"/>
        <v>0</v>
      </c>
    </row>
    <row r="524" spans="1:107">
      <c r="A524">
        <f ca="1">ROW(Source!A149)</f>
        <v>149</v>
      </c>
      <c r="B524">
        <v>991676013</v>
      </c>
      <c r="C524">
        <v>991738261</v>
      </c>
      <c r="D524">
        <v>338039342</v>
      </c>
      <c r="E524">
        <v>1</v>
      </c>
      <c r="F524">
        <v>1</v>
      </c>
      <c r="G524">
        <v>1</v>
      </c>
      <c r="H524">
        <v>2</v>
      </c>
      <c r="I524" t="s">
        <v>524</v>
      </c>
      <c r="J524" t="s">
        <v>525</v>
      </c>
      <c r="K524" t="s">
        <v>526</v>
      </c>
      <c r="L524">
        <v>1368</v>
      </c>
      <c r="N524">
        <v>91022270</v>
      </c>
      <c r="O524" t="s">
        <v>505</v>
      </c>
      <c r="P524" t="s">
        <v>505</v>
      </c>
      <c r="Q524">
        <v>1</v>
      </c>
      <c r="W524">
        <v>0</v>
      </c>
      <c r="X524">
        <v>1230759911</v>
      </c>
      <c r="Y524">
        <v>0.03</v>
      </c>
      <c r="AA524">
        <v>0</v>
      </c>
      <c r="AB524">
        <v>932.72</v>
      </c>
      <c r="AC524">
        <v>389.76</v>
      </c>
      <c r="AD524">
        <v>0</v>
      </c>
      <c r="AE524">
        <v>0</v>
      </c>
      <c r="AF524">
        <v>87.17</v>
      </c>
      <c r="AG524">
        <v>11.6</v>
      </c>
      <c r="AH524">
        <v>0</v>
      </c>
      <c r="AI524">
        <v>1</v>
      </c>
      <c r="AJ524">
        <v>10.7</v>
      </c>
      <c r="AK524">
        <v>33.6</v>
      </c>
      <c r="AL524">
        <v>1</v>
      </c>
      <c r="AN524">
        <v>0</v>
      </c>
      <c r="AO524">
        <v>1</v>
      </c>
      <c r="AP524">
        <v>0</v>
      </c>
      <c r="AQ524">
        <v>0</v>
      </c>
      <c r="AR524">
        <v>0</v>
      </c>
      <c r="AT524">
        <v>0.03</v>
      </c>
      <c r="AV524">
        <v>0</v>
      </c>
      <c r="AW524">
        <v>2</v>
      </c>
      <c r="AX524">
        <v>991738263</v>
      </c>
      <c r="AY524">
        <v>1</v>
      </c>
      <c r="AZ524">
        <v>0</v>
      </c>
      <c r="BA524">
        <v>511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CX524">
        <f ca="1">Y524*Source!I149</f>
        <v>0.03</v>
      </c>
      <c r="CY524">
        <f>AB524</f>
        <v>932.72</v>
      </c>
      <c r="CZ524">
        <f>AF524</f>
        <v>87.17</v>
      </c>
      <c r="DA524">
        <f>AJ524</f>
        <v>10.7</v>
      </c>
      <c r="DB524">
        <f t="shared" si="130"/>
        <v>2.62</v>
      </c>
      <c r="DC524">
        <f t="shared" si="131"/>
        <v>0.35</v>
      </c>
    </row>
    <row r="525" spans="1:107">
      <c r="A525">
        <f ca="1">ROW(Source!A149)</f>
        <v>149</v>
      </c>
      <c r="B525">
        <v>991676013</v>
      </c>
      <c r="C525">
        <v>991738261</v>
      </c>
      <c r="D525">
        <v>337974554</v>
      </c>
      <c r="E525">
        <v>1</v>
      </c>
      <c r="F525">
        <v>1</v>
      </c>
      <c r="G525">
        <v>1</v>
      </c>
      <c r="H525">
        <v>3</v>
      </c>
      <c r="I525" t="s">
        <v>630</v>
      </c>
      <c r="J525" t="s">
        <v>631</v>
      </c>
      <c r="K525" t="s">
        <v>632</v>
      </c>
      <c r="L525">
        <v>1346</v>
      </c>
      <c r="N525">
        <v>39568864</v>
      </c>
      <c r="O525" t="s">
        <v>540</v>
      </c>
      <c r="P525" t="s">
        <v>540</v>
      </c>
      <c r="Q525">
        <v>1</v>
      </c>
      <c r="W525">
        <v>0</v>
      </c>
      <c r="X525">
        <v>-1947909329</v>
      </c>
      <c r="Y525">
        <v>0.06</v>
      </c>
      <c r="AA525">
        <v>188.41</v>
      </c>
      <c r="AB525">
        <v>0</v>
      </c>
      <c r="AC525">
        <v>0</v>
      </c>
      <c r="AD525">
        <v>0</v>
      </c>
      <c r="AE525">
        <v>23.09</v>
      </c>
      <c r="AF525">
        <v>0</v>
      </c>
      <c r="AG525">
        <v>0</v>
      </c>
      <c r="AH525">
        <v>0</v>
      </c>
      <c r="AI525">
        <v>8.16</v>
      </c>
      <c r="AJ525">
        <v>1</v>
      </c>
      <c r="AK525">
        <v>1</v>
      </c>
      <c r="AL525">
        <v>1</v>
      </c>
      <c r="AN525">
        <v>0</v>
      </c>
      <c r="AO525">
        <v>1</v>
      </c>
      <c r="AP525">
        <v>0</v>
      </c>
      <c r="AQ525">
        <v>0</v>
      </c>
      <c r="AR525">
        <v>0</v>
      </c>
      <c r="AT525">
        <v>0.06</v>
      </c>
      <c r="AV525">
        <v>0</v>
      </c>
      <c r="AW525">
        <v>2</v>
      </c>
      <c r="AX525">
        <v>991738264</v>
      </c>
      <c r="AY525">
        <v>1</v>
      </c>
      <c r="AZ525">
        <v>0</v>
      </c>
      <c r="BA525">
        <v>512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CX525">
        <f ca="1">Y525*Source!I149</f>
        <v>0.06</v>
      </c>
      <c r="CY525">
        <f t="shared" ref="CY525:CY530" si="135">AA525</f>
        <v>188.41</v>
      </c>
      <c r="CZ525">
        <f t="shared" ref="CZ525:CZ530" si="136">AE525</f>
        <v>23.09</v>
      </c>
      <c r="DA525">
        <f t="shared" ref="DA525:DA530" si="137">AI525</f>
        <v>8.16</v>
      </c>
      <c r="DB525">
        <f t="shared" si="130"/>
        <v>1.39</v>
      </c>
      <c r="DC525">
        <f t="shared" si="131"/>
        <v>0</v>
      </c>
    </row>
    <row r="526" spans="1:107">
      <c r="A526">
        <f ca="1">ROW(Source!A149)</f>
        <v>149</v>
      </c>
      <c r="B526">
        <v>991676013</v>
      </c>
      <c r="C526">
        <v>991738261</v>
      </c>
      <c r="D526">
        <v>337978661</v>
      </c>
      <c r="E526">
        <v>1</v>
      </c>
      <c r="F526">
        <v>1</v>
      </c>
      <c r="G526">
        <v>1</v>
      </c>
      <c r="H526">
        <v>3</v>
      </c>
      <c r="I526" t="s">
        <v>660</v>
      </c>
      <c r="J526" t="s">
        <v>661</v>
      </c>
      <c r="K526" t="s">
        <v>662</v>
      </c>
      <c r="L526">
        <v>1346</v>
      </c>
      <c r="N526">
        <v>39568864</v>
      </c>
      <c r="O526" t="s">
        <v>540</v>
      </c>
      <c r="P526" t="s">
        <v>540</v>
      </c>
      <c r="Q526">
        <v>1</v>
      </c>
      <c r="W526">
        <v>0</v>
      </c>
      <c r="X526">
        <v>30920770</v>
      </c>
      <c r="Y526">
        <v>0.17</v>
      </c>
      <c r="AA526">
        <v>83.08</v>
      </c>
      <c r="AB526">
        <v>0</v>
      </c>
      <c r="AC526">
        <v>0</v>
      </c>
      <c r="AD526">
        <v>0</v>
      </c>
      <c r="AE526">
        <v>9.0399999999999991</v>
      </c>
      <c r="AF526">
        <v>0</v>
      </c>
      <c r="AG526">
        <v>0</v>
      </c>
      <c r="AH526">
        <v>0</v>
      </c>
      <c r="AI526">
        <v>9.19</v>
      </c>
      <c r="AJ526">
        <v>1</v>
      </c>
      <c r="AK526">
        <v>1</v>
      </c>
      <c r="AL526">
        <v>1</v>
      </c>
      <c r="AN526">
        <v>0</v>
      </c>
      <c r="AO526">
        <v>1</v>
      </c>
      <c r="AP526">
        <v>0</v>
      </c>
      <c r="AQ526">
        <v>0</v>
      </c>
      <c r="AR526">
        <v>0</v>
      </c>
      <c r="AT526">
        <v>0.17</v>
      </c>
      <c r="AV526">
        <v>0</v>
      </c>
      <c r="AW526">
        <v>2</v>
      </c>
      <c r="AX526">
        <v>991738265</v>
      </c>
      <c r="AY526">
        <v>1</v>
      </c>
      <c r="AZ526">
        <v>0</v>
      </c>
      <c r="BA526">
        <v>513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CX526">
        <f ca="1">Y526*Source!I149</f>
        <v>0.17</v>
      </c>
      <c r="CY526">
        <f t="shared" si="135"/>
        <v>83.08</v>
      </c>
      <c r="CZ526">
        <f t="shared" si="136"/>
        <v>9.0399999999999991</v>
      </c>
      <c r="DA526">
        <f t="shared" si="137"/>
        <v>9.19</v>
      </c>
      <c r="DB526">
        <f t="shared" si="130"/>
        <v>1.54</v>
      </c>
      <c r="DC526">
        <f t="shared" si="131"/>
        <v>0</v>
      </c>
    </row>
    <row r="527" spans="1:107">
      <c r="A527">
        <f ca="1">ROW(Source!A149)</f>
        <v>149</v>
      </c>
      <c r="B527">
        <v>991676013</v>
      </c>
      <c r="C527">
        <v>991738261</v>
      </c>
      <c r="D527">
        <v>338036237</v>
      </c>
      <c r="E527">
        <v>1</v>
      </c>
      <c r="F527">
        <v>1</v>
      </c>
      <c r="G527">
        <v>1</v>
      </c>
      <c r="H527">
        <v>3</v>
      </c>
      <c r="I527" t="s">
        <v>663</v>
      </c>
      <c r="J527" t="s">
        <v>664</v>
      </c>
      <c r="K527" t="s">
        <v>665</v>
      </c>
      <c r="L527">
        <v>1374</v>
      </c>
      <c r="N527">
        <v>1013</v>
      </c>
      <c r="O527" t="s">
        <v>666</v>
      </c>
      <c r="P527" t="s">
        <v>666</v>
      </c>
      <c r="Q527">
        <v>1</v>
      </c>
      <c r="W527">
        <v>0</v>
      </c>
      <c r="X527">
        <v>-915781824</v>
      </c>
      <c r="Y527">
        <v>0.85</v>
      </c>
      <c r="AA527">
        <v>1</v>
      </c>
      <c r="AB527">
        <v>0</v>
      </c>
      <c r="AC527">
        <v>0</v>
      </c>
      <c r="AD527">
        <v>0</v>
      </c>
      <c r="AE527">
        <v>1</v>
      </c>
      <c r="AF527">
        <v>0</v>
      </c>
      <c r="AG527">
        <v>0</v>
      </c>
      <c r="AH527">
        <v>0</v>
      </c>
      <c r="AI527">
        <v>1</v>
      </c>
      <c r="AJ527">
        <v>1</v>
      </c>
      <c r="AK527">
        <v>1</v>
      </c>
      <c r="AL527">
        <v>1</v>
      </c>
      <c r="AN527">
        <v>0</v>
      </c>
      <c r="AO527">
        <v>1</v>
      </c>
      <c r="AP527">
        <v>0</v>
      </c>
      <c r="AQ527">
        <v>0</v>
      </c>
      <c r="AR527">
        <v>0</v>
      </c>
      <c r="AT527">
        <v>0.85</v>
      </c>
      <c r="AV527">
        <v>0</v>
      </c>
      <c r="AW527">
        <v>2</v>
      </c>
      <c r="AX527">
        <v>991738266</v>
      </c>
      <c r="AY527">
        <v>1</v>
      </c>
      <c r="AZ527">
        <v>0</v>
      </c>
      <c r="BA527">
        <v>514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CX527">
        <f ca="1">Y527*Source!I149</f>
        <v>0.85</v>
      </c>
      <c r="CY527">
        <f t="shared" si="135"/>
        <v>1</v>
      </c>
      <c r="CZ527">
        <f t="shared" si="136"/>
        <v>1</v>
      </c>
      <c r="DA527">
        <f t="shared" si="137"/>
        <v>1</v>
      </c>
      <c r="DB527">
        <f t="shared" si="130"/>
        <v>0.85</v>
      </c>
      <c r="DC527">
        <f t="shared" si="131"/>
        <v>0</v>
      </c>
    </row>
    <row r="528" spans="1:107">
      <c r="A528">
        <f ca="1">ROW(Source!A149)</f>
        <v>149</v>
      </c>
      <c r="B528">
        <v>991676013</v>
      </c>
      <c r="C528">
        <v>991738261</v>
      </c>
      <c r="D528">
        <v>0</v>
      </c>
      <c r="E528">
        <v>0</v>
      </c>
      <c r="F528">
        <v>1</v>
      </c>
      <c r="G528">
        <v>1</v>
      </c>
      <c r="H528">
        <v>3</v>
      </c>
      <c r="I528" t="s">
        <v>109</v>
      </c>
      <c r="K528" t="s">
        <v>329</v>
      </c>
      <c r="L528">
        <v>1354</v>
      </c>
      <c r="N528">
        <v>1010</v>
      </c>
      <c r="O528" t="s">
        <v>144</v>
      </c>
      <c r="P528" t="s">
        <v>145</v>
      </c>
      <c r="Q528">
        <v>1</v>
      </c>
      <c r="W528">
        <v>0</v>
      </c>
      <c r="X528">
        <v>1187448282</v>
      </c>
      <c r="Y528">
        <v>1</v>
      </c>
      <c r="AA528">
        <v>24208.33</v>
      </c>
      <c r="AB528">
        <v>0</v>
      </c>
      <c r="AC528">
        <v>0</v>
      </c>
      <c r="AD528">
        <v>0</v>
      </c>
      <c r="AE528">
        <v>24208.33</v>
      </c>
      <c r="AF528">
        <v>0</v>
      </c>
      <c r="AG528">
        <v>0</v>
      </c>
      <c r="AH528">
        <v>0</v>
      </c>
      <c r="AI528">
        <v>1</v>
      </c>
      <c r="AJ528">
        <v>1</v>
      </c>
      <c r="AK528">
        <v>1</v>
      </c>
      <c r="AL528">
        <v>1</v>
      </c>
      <c r="AN528">
        <v>0</v>
      </c>
      <c r="AO528">
        <v>0</v>
      </c>
      <c r="AP528">
        <v>0</v>
      </c>
      <c r="AQ528">
        <v>0</v>
      </c>
      <c r="AR528">
        <v>0</v>
      </c>
      <c r="AT528">
        <v>1</v>
      </c>
      <c r="AV528">
        <v>0</v>
      </c>
      <c r="AW528">
        <v>1</v>
      </c>
      <c r="AX528">
        <v>-1</v>
      </c>
      <c r="AY528">
        <v>0</v>
      </c>
      <c r="AZ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CX528">
        <f ca="1">Y528*Source!I149</f>
        <v>1</v>
      </c>
      <c r="CY528">
        <f t="shared" si="135"/>
        <v>24208.33</v>
      </c>
      <c r="CZ528">
        <f t="shared" si="136"/>
        <v>24208.33</v>
      </c>
      <c r="DA528">
        <f t="shared" si="137"/>
        <v>1</v>
      </c>
      <c r="DB528">
        <f t="shared" si="130"/>
        <v>24208.33</v>
      </c>
      <c r="DC528">
        <f t="shared" si="131"/>
        <v>0</v>
      </c>
    </row>
    <row r="529" spans="1:107">
      <c r="A529">
        <f ca="1">ROW(Source!A149)</f>
        <v>149</v>
      </c>
      <c r="B529">
        <v>991676013</v>
      </c>
      <c r="C529">
        <v>991738261</v>
      </c>
      <c r="D529">
        <v>0</v>
      </c>
      <c r="E529">
        <v>0</v>
      </c>
      <c r="F529">
        <v>1</v>
      </c>
      <c r="G529">
        <v>1</v>
      </c>
      <c r="H529">
        <v>3</v>
      </c>
      <c r="I529" t="s">
        <v>109</v>
      </c>
      <c r="K529" t="s">
        <v>333</v>
      </c>
      <c r="L529">
        <v>1354</v>
      </c>
      <c r="N529">
        <v>1010</v>
      </c>
      <c r="O529" t="s">
        <v>144</v>
      </c>
      <c r="P529" t="s">
        <v>145</v>
      </c>
      <c r="Q529">
        <v>1</v>
      </c>
      <c r="W529">
        <v>0</v>
      </c>
      <c r="X529">
        <v>2101478688</v>
      </c>
      <c r="Y529">
        <v>1</v>
      </c>
      <c r="AA529">
        <v>3070</v>
      </c>
      <c r="AB529">
        <v>0</v>
      </c>
      <c r="AC529">
        <v>0</v>
      </c>
      <c r="AD529">
        <v>0</v>
      </c>
      <c r="AE529">
        <v>3070</v>
      </c>
      <c r="AF529">
        <v>0</v>
      </c>
      <c r="AG529">
        <v>0</v>
      </c>
      <c r="AH529">
        <v>0</v>
      </c>
      <c r="AI529">
        <v>1</v>
      </c>
      <c r="AJ529">
        <v>1</v>
      </c>
      <c r="AK529">
        <v>1</v>
      </c>
      <c r="AL529">
        <v>1</v>
      </c>
      <c r="AN529">
        <v>0</v>
      </c>
      <c r="AO529">
        <v>0</v>
      </c>
      <c r="AP529">
        <v>0</v>
      </c>
      <c r="AQ529">
        <v>0</v>
      </c>
      <c r="AR529">
        <v>0</v>
      </c>
      <c r="AT529">
        <v>1</v>
      </c>
      <c r="AV529">
        <v>0</v>
      </c>
      <c r="AW529">
        <v>1</v>
      </c>
      <c r="AX529">
        <v>-1</v>
      </c>
      <c r="AY529">
        <v>0</v>
      </c>
      <c r="AZ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CX529">
        <f ca="1">Y529*Source!I149</f>
        <v>1</v>
      </c>
      <c r="CY529">
        <f t="shared" si="135"/>
        <v>3070</v>
      </c>
      <c r="CZ529">
        <f t="shared" si="136"/>
        <v>3070</v>
      </c>
      <c r="DA529">
        <f t="shared" si="137"/>
        <v>1</v>
      </c>
      <c r="DB529">
        <f t="shared" si="130"/>
        <v>3070</v>
      </c>
      <c r="DC529">
        <f t="shared" si="131"/>
        <v>0</v>
      </c>
    </row>
    <row r="530" spans="1:107">
      <c r="A530">
        <f ca="1">ROW(Source!A149)</f>
        <v>149</v>
      </c>
      <c r="B530">
        <v>991676013</v>
      </c>
      <c r="C530">
        <v>991738261</v>
      </c>
      <c r="D530">
        <v>0</v>
      </c>
      <c r="E530">
        <v>1</v>
      </c>
      <c r="F530">
        <v>1</v>
      </c>
      <c r="G530">
        <v>1</v>
      </c>
      <c r="H530">
        <v>3</v>
      </c>
      <c r="I530" t="s">
        <v>109</v>
      </c>
      <c r="K530" t="s">
        <v>317</v>
      </c>
      <c r="L530">
        <v>1354</v>
      </c>
      <c r="N530">
        <v>1010</v>
      </c>
      <c r="O530" t="s">
        <v>144</v>
      </c>
      <c r="P530" t="s">
        <v>145</v>
      </c>
      <c r="Q530">
        <v>1</v>
      </c>
      <c r="W530">
        <v>0</v>
      </c>
      <c r="X530">
        <v>-140849463</v>
      </c>
      <c r="Y530">
        <v>1</v>
      </c>
      <c r="AA530">
        <v>31280</v>
      </c>
      <c r="AB530">
        <v>0</v>
      </c>
      <c r="AC530">
        <v>0</v>
      </c>
      <c r="AD530">
        <v>0</v>
      </c>
      <c r="AE530">
        <v>31280</v>
      </c>
      <c r="AF530">
        <v>0</v>
      </c>
      <c r="AG530">
        <v>0</v>
      </c>
      <c r="AH530">
        <v>0</v>
      </c>
      <c r="AI530">
        <v>1</v>
      </c>
      <c r="AJ530">
        <v>1</v>
      </c>
      <c r="AK530">
        <v>1</v>
      </c>
      <c r="AL530">
        <v>1</v>
      </c>
      <c r="AN530">
        <v>0</v>
      </c>
      <c r="AO530">
        <v>0</v>
      </c>
      <c r="AP530">
        <v>0</v>
      </c>
      <c r="AQ530">
        <v>0</v>
      </c>
      <c r="AR530">
        <v>0</v>
      </c>
      <c r="AT530">
        <v>1</v>
      </c>
      <c r="AV530">
        <v>0</v>
      </c>
      <c r="AW530">
        <v>1</v>
      </c>
      <c r="AX530">
        <v>-1</v>
      </c>
      <c r="AY530">
        <v>0</v>
      </c>
      <c r="AZ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CX530">
        <f ca="1">Y530*Source!I149</f>
        <v>1</v>
      </c>
      <c r="CY530">
        <f t="shared" si="135"/>
        <v>31280</v>
      </c>
      <c r="CZ530">
        <f t="shared" si="136"/>
        <v>31280</v>
      </c>
      <c r="DA530">
        <f t="shared" si="137"/>
        <v>1</v>
      </c>
      <c r="DB530">
        <f t="shared" si="130"/>
        <v>31280</v>
      </c>
      <c r="DC530">
        <f t="shared" si="131"/>
        <v>0</v>
      </c>
    </row>
    <row r="531" spans="1:107">
      <c r="A531">
        <f ca="1">ROW(Source!A156)</f>
        <v>156</v>
      </c>
      <c r="B531">
        <v>991675999</v>
      </c>
      <c r="C531">
        <v>991738438</v>
      </c>
      <c r="D531">
        <v>37775402</v>
      </c>
      <c r="E531">
        <v>1</v>
      </c>
      <c r="F531">
        <v>1</v>
      </c>
      <c r="G531">
        <v>1</v>
      </c>
      <c r="H531">
        <v>1</v>
      </c>
      <c r="I531" t="s">
        <v>581</v>
      </c>
      <c r="K531" t="s">
        <v>582</v>
      </c>
      <c r="L531">
        <v>1369</v>
      </c>
      <c r="N531">
        <v>1013</v>
      </c>
      <c r="O531" t="s">
        <v>499</v>
      </c>
      <c r="P531" t="s">
        <v>499</v>
      </c>
      <c r="Q531">
        <v>1</v>
      </c>
      <c r="W531">
        <v>0</v>
      </c>
      <c r="X531">
        <v>855544366</v>
      </c>
      <c r="Y531">
        <v>0.58799999999999997</v>
      </c>
      <c r="AA531">
        <v>0</v>
      </c>
      <c r="AB531">
        <v>0</v>
      </c>
      <c r="AC531">
        <v>0</v>
      </c>
      <c r="AD531">
        <v>9.07</v>
      </c>
      <c r="AE531">
        <v>0</v>
      </c>
      <c r="AF531">
        <v>0</v>
      </c>
      <c r="AG531">
        <v>0</v>
      </c>
      <c r="AH531">
        <v>9.07</v>
      </c>
      <c r="AI531">
        <v>1</v>
      </c>
      <c r="AJ531">
        <v>1</v>
      </c>
      <c r="AK531">
        <v>1</v>
      </c>
      <c r="AL531">
        <v>1</v>
      </c>
      <c r="AN531">
        <v>0</v>
      </c>
      <c r="AO531">
        <v>1</v>
      </c>
      <c r="AP531">
        <v>1</v>
      </c>
      <c r="AQ531">
        <v>0</v>
      </c>
      <c r="AR531">
        <v>0</v>
      </c>
      <c r="AT531">
        <v>1.47</v>
      </c>
      <c r="AU531" t="s">
        <v>213</v>
      </c>
      <c r="AV531">
        <v>1</v>
      </c>
      <c r="AW531">
        <v>2</v>
      </c>
      <c r="AX531">
        <v>991738439</v>
      </c>
      <c r="AY531">
        <v>1</v>
      </c>
      <c r="AZ531">
        <v>0</v>
      </c>
      <c r="BA531">
        <v>515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CX531">
        <f ca="1">Y531*Source!I156</f>
        <v>1.1759999999999999</v>
      </c>
      <c r="CY531">
        <f>AD531</f>
        <v>9.07</v>
      </c>
      <c r="CZ531">
        <f>AH531</f>
        <v>9.07</v>
      </c>
      <c r="DA531">
        <f>AL531</f>
        <v>1</v>
      </c>
      <c r="DB531">
        <f>ROUND((ROUND(AT531*CZ531,2)*0.4),6)</f>
        <v>5.3319999999999999</v>
      </c>
      <c r="DC531">
        <f>ROUND((ROUND(AT531*AG531,2)*0.4),6)</f>
        <v>0</v>
      </c>
    </row>
    <row r="532" spans="1:107">
      <c r="A532">
        <f ca="1">ROW(Source!A156)</f>
        <v>156</v>
      </c>
      <c r="B532">
        <v>991675999</v>
      </c>
      <c r="C532">
        <v>991738438</v>
      </c>
      <c r="D532">
        <v>338037086</v>
      </c>
      <c r="E532">
        <v>1</v>
      </c>
      <c r="F532">
        <v>1</v>
      </c>
      <c r="G532">
        <v>1</v>
      </c>
      <c r="H532">
        <v>2</v>
      </c>
      <c r="I532" t="s">
        <v>619</v>
      </c>
      <c r="J532" t="s">
        <v>620</v>
      </c>
      <c r="K532" t="s">
        <v>621</v>
      </c>
      <c r="L532">
        <v>1368</v>
      </c>
      <c r="N532">
        <v>91022270</v>
      </c>
      <c r="O532" t="s">
        <v>505</v>
      </c>
      <c r="P532" t="s">
        <v>505</v>
      </c>
      <c r="Q532">
        <v>1</v>
      </c>
      <c r="W532">
        <v>0</v>
      </c>
      <c r="X532">
        <v>1474986261</v>
      </c>
      <c r="Y532">
        <v>0.14000000000000001</v>
      </c>
      <c r="AA532">
        <v>0</v>
      </c>
      <c r="AB532">
        <v>8.1</v>
      </c>
      <c r="AC532">
        <v>0</v>
      </c>
      <c r="AD532">
        <v>0</v>
      </c>
      <c r="AE532">
        <v>0</v>
      </c>
      <c r="AF532">
        <v>8.1</v>
      </c>
      <c r="AG532">
        <v>0</v>
      </c>
      <c r="AH532">
        <v>0</v>
      </c>
      <c r="AI532">
        <v>1</v>
      </c>
      <c r="AJ532">
        <v>1</v>
      </c>
      <c r="AK532">
        <v>1</v>
      </c>
      <c r="AL532">
        <v>1</v>
      </c>
      <c r="AN532">
        <v>0</v>
      </c>
      <c r="AO532">
        <v>1</v>
      </c>
      <c r="AP532">
        <v>1</v>
      </c>
      <c r="AQ532">
        <v>0</v>
      </c>
      <c r="AR532">
        <v>0</v>
      </c>
      <c r="AT532">
        <v>0.35</v>
      </c>
      <c r="AU532" t="s">
        <v>213</v>
      </c>
      <c r="AV532">
        <v>0</v>
      </c>
      <c r="AW532">
        <v>2</v>
      </c>
      <c r="AX532">
        <v>991738440</v>
      </c>
      <c r="AY532">
        <v>1</v>
      </c>
      <c r="AZ532">
        <v>0</v>
      </c>
      <c r="BA532">
        <v>516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CX532">
        <f ca="1">Y532*Source!I156</f>
        <v>0.28000000000000003</v>
      </c>
      <c r="CY532">
        <f>AB532</f>
        <v>8.1</v>
      </c>
      <c r="CZ532">
        <f>AF532</f>
        <v>8.1</v>
      </c>
      <c r="DA532">
        <f>AJ532</f>
        <v>1</v>
      </c>
      <c r="DB532">
        <f>ROUND((ROUND(AT532*CZ532,2)*0.4),6)</f>
        <v>1.1359999999999999</v>
      </c>
      <c r="DC532">
        <f>ROUND((ROUND(AT532*AG532,2)*0.4),6)</f>
        <v>0</v>
      </c>
    </row>
    <row r="533" spans="1:107">
      <c r="A533">
        <f ca="1">ROW(Source!A156)</f>
        <v>156</v>
      </c>
      <c r="B533">
        <v>991675999</v>
      </c>
      <c r="C533">
        <v>991738438</v>
      </c>
      <c r="D533">
        <v>338039342</v>
      </c>
      <c r="E533">
        <v>1</v>
      </c>
      <c r="F533">
        <v>1</v>
      </c>
      <c r="G533">
        <v>1</v>
      </c>
      <c r="H533">
        <v>2</v>
      </c>
      <c r="I533" t="s">
        <v>524</v>
      </c>
      <c r="J533" t="s">
        <v>525</v>
      </c>
      <c r="K533" t="s">
        <v>526</v>
      </c>
      <c r="L533">
        <v>1368</v>
      </c>
      <c r="N533">
        <v>91022270</v>
      </c>
      <c r="O533" t="s">
        <v>505</v>
      </c>
      <c r="P533" t="s">
        <v>505</v>
      </c>
      <c r="Q533">
        <v>1</v>
      </c>
      <c r="W533">
        <v>0</v>
      </c>
      <c r="X533">
        <v>1230759911</v>
      </c>
      <c r="Y533">
        <v>8.0000000000000002E-3</v>
      </c>
      <c r="AA533">
        <v>0</v>
      </c>
      <c r="AB533">
        <v>87.17</v>
      </c>
      <c r="AC533">
        <v>11.6</v>
      </c>
      <c r="AD533">
        <v>0</v>
      </c>
      <c r="AE533">
        <v>0</v>
      </c>
      <c r="AF533">
        <v>87.17</v>
      </c>
      <c r="AG533">
        <v>11.6</v>
      </c>
      <c r="AH533">
        <v>0</v>
      </c>
      <c r="AI533">
        <v>1</v>
      </c>
      <c r="AJ533">
        <v>1</v>
      </c>
      <c r="AK533">
        <v>1</v>
      </c>
      <c r="AL533">
        <v>1</v>
      </c>
      <c r="AN533">
        <v>0</v>
      </c>
      <c r="AO533">
        <v>1</v>
      </c>
      <c r="AP533">
        <v>1</v>
      </c>
      <c r="AQ533">
        <v>0</v>
      </c>
      <c r="AR533">
        <v>0</v>
      </c>
      <c r="AT533">
        <v>0.02</v>
      </c>
      <c r="AU533" t="s">
        <v>213</v>
      </c>
      <c r="AV533">
        <v>0</v>
      </c>
      <c r="AW533">
        <v>2</v>
      </c>
      <c r="AX533">
        <v>991738441</v>
      </c>
      <c r="AY533">
        <v>1</v>
      </c>
      <c r="AZ533">
        <v>0</v>
      </c>
      <c r="BA533">
        <v>517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CX533">
        <f ca="1">Y533*Source!I156</f>
        <v>1.6E-2</v>
      </c>
      <c r="CY533">
        <f>AB533</f>
        <v>87.17</v>
      </c>
      <c r="CZ533">
        <f>AF533</f>
        <v>87.17</v>
      </c>
      <c r="DA533">
        <f>AJ533</f>
        <v>1</v>
      </c>
      <c r="DB533">
        <f>ROUND((ROUND(AT533*CZ533,2)*0.4),6)</f>
        <v>0.69599999999999995</v>
      </c>
      <c r="DC533">
        <f>ROUND((ROUND(AT533*AG533,2)*0.4),6)</f>
        <v>9.1999999999999998E-2</v>
      </c>
    </row>
    <row r="534" spans="1:107">
      <c r="A534">
        <f ca="1">ROW(Source!A156)</f>
        <v>156</v>
      </c>
      <c r="B534">
        <v>991675999</v>
      </c>
      <c r="C534">
        <v>991738438</v>
      </c>
      <c r="D534">
        <v>337978401</v>
      </c>
      <c r="E534">
        <v>1</v>
      </c>
      <c r="F534">
        <v>1</v>
      </c>
      <c r="G534">
        <v>1</v>
      </c>
      <c r="H534">
        <v>3</v>
      </c>
      <c r="I534" t="s">
        <v>622</v>
      </c>
      <c r="J534" t="s">
        <v>623</v>
      </c>
      <c r="K534" t="s">
        <v>624</v>
      </c>
      <c r="L534">
        <v>1348</v>
      </c>
      <c r="N534">
        <v>39568864</v>
      </c>
      <c r="O534" t="s">
        <v>530</v>
      </c>
      <c r="P534" t="s">
        <v>530</v>
      </c>
      <c r="Q534">
        <v>1000</v>
      </c>
      <c r="W534">
        <v>0</v>
      </c>
      <c r="X534">
        <v>-2063358494</v>
      </c>
      <c r="Y534">
        <v>0</v>
      </c>
      <c r="AA534">
        <v>10362</v>
      </c>
      <c r="AB534">
        <v>0</v>
      </c>
      <c r="AC534">
        <v>0</v>
      </c>
      <c r="AD534">
        <v>0</v>
      </c>
      <c r="AE534">
        <v>10362</v>
      </c>
      <c r="AF534">
        <v>0</v>
      </c>
      <c r="AG534">
        <v>0</v>
      </c>
      <c r="AH534">
        <v>0</v>
      </c>
      <c r="AI534">
        <v>1</v>
      </c>
      <c r="AJ534">
        <v>1</v>
      </c>
      <c r="AK534">
        <v>1</v>
      </c>
      <c r="AL534">
        <v>1</v>
      </c>
      <c r="AN534">
        <v>0</v>
      </c>
      <c r="AO534">
        <v>1</v>
      </c>
      <c r="AP534">
        <v>1</v>
      </c>
      <c r="AQ534">
        <v>0</v>
      </c>
      <c r="AR534">
        <v>0</v>
      </c>
      <c r="AT534">
        <v>1.3999999999999999E-4</v>
      </c>
      <c r="AU534" t="s">
        <v>212</v>
      </c>
      <c r="AV534">
        <v>0</v>
      </c>
      <c r="AW534">
        <v>2</v>
      </c>
      <c r="AX534">
        <v>991738442</v>
      </c>
      <c r="AY534">
        <v>1</v>
      </c>
      <c r="AZ534">
        <v>0</v>
      </c>
      <c r="BA534">
        <v>518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CX534">
        <f ca="1">Y534*Source!I156</f>
        <v>0</v>
      </c>
      <c r="CY534">
        <f>AA534</f>
        <v>10362</v>
      </c>
      <c r="CZ534">
        <f>AE534</f>
        <v>10362</v>
      </c>
      <c r="DA534">
        <f>AI534</f>
        <v>1</v>
      </c>
      <c r="DB534">
        <f>ROUND((ROUND(AT534*CZ534,2)*0),6)</f>
        <v>0</v>
      </c>
      <c r="DC534">
        <f>ROUND((ROUND(AT534*AG534,2)*0),6)</f>
        <v>0</v>
      </c>
    </row>
    <row r="535" spans="1:107">
      <c r="A535">
        <f ca="1">ROW(Source!A156)</f>
        <v>156</v>
      </c>
      <c r="B535">
        <v>991675999</v>
      </c>
      <c r="C535">
        <v>991738438</v>
      </c>
      <c r="D535">
        <v>337978655</v>
      </c>
      <c r="E535">
        <v>1</v>
      </c>
      <c r="F535">
        <v>1</v>
      </c>
      <c r="G535">
        <v>1</v>
      </c>
      <c r="H535">
        <v>3</v>
      </c>
      <c r="I535" t="s">
        <v>642</v>
      </c>
      <c r="J535" t="s">
        <v>643</v>
      </c>
      <c r="K535" t="s">
        <v>644</v>
      </c>
      <c r="L535">
        <v>1348</v>
      </c>
      <c r="N535">
        <v>39568864</v>
      </c>
      <c r="O535" t="s">
        <v>530</v>
      </c>
      <c r="P535" t="s">
        <v>530</v>
      </c>
      <c r="Q535">
        <v>1000</v>
      </c>
      <c r="W535">
        <v>0</v>
      </c>
      <c r="X535">
        <v>-1701539228</v>
      </c>
      <c r="Y535">
        <v>0</v>
      </c>
      <c r="AA535">
        <v>14830</v>
      </c>
      <c r="AB535">
        <v>0</v>
      </c>
      <c r="AC535">
        <v>0</v>
      </c>
      <c r="AD535">
        <v>0</v>
      </c>
      <c r="AE535">
        <v>14830</v>
      </c>
      <c r="AF535">
        <v>0</v>
      </c>
      <c r="AG535">
        <v>0</v>
      </c>
      <c r="AH535">
        <v>0</v>
      </c>
      <c r="AI535">
        <v>1</v>
      </c>
      <c r="AJ535">
        <v>1</v>
      </c>
      <c r="AK535">
        <v>1</v>
      </c>
      <c r="AL535">
        <v>1</v>
      </c>
      <c r="AN535">
        <v>0</v>
      </c>
      <c r="AO535">
        <v>1</v>
      </c>
      <c r="AP535">
        <v>1</v>
      </c>
      <c r="AQ535">
        <v>0</v>
      </c>
      <c r="AR535">
        <v>0</v>
      </c>
      <c r="AT535">
        <v>1.1000000000000001E-3</v>
      </c>
      <c r="AU535" t="s">
        <v>212</v>
      </c>
      <c r="AV535">
        <v>0</v>
      </c>
      <c r="AW535">
        <v>2</v>
      </c>
      <c r="AX535">
        <v>991738443</v>
      </c>
      <c r="AY535">
        <v>1</v>
      </c>
      <c r="AZ535">
        <v>0</v>
      </c>
      <c r="BA535">
        <v>519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CX535">
        <f ca="1">Y535*Source!I156</f>
        <v>0</v>
      </c>
      <c r="CY535">
        <f>AA535</f>
        <v>14830</v>
      </c>
      <c r="CZ535">
        <f>AE535</f>
        <v>14830</v>
      </c>
      <c r="DA535">
        <f>AI535</f>
        <v>1</v>
      </c>
      <c r="DB535">
        <f>ROUND((ROUND(AT535*CZ535,2)*0),6)</f>
        <v>0</v>
      </c>
      <c r="DC535">
        <f>ROUND((ROUND(AT535*AG535,2)*0),6)</f>
        <v>0</v>
      </c>
    </row>
    <row r="536" spans="1:107">
      <c r="A536">
        <f ca="1">ROW(Source!A156)</f>
        <v>156</v>
      </c>
      <c r="B536">
        <v>991675999</v>
      </c>
      <c r="C536">
        <v>991738438</v>
      </c>
      <c r="D536">
        <v>338025035</v>
      </c>
      <c r="E536">
        <v>1</v>
      </c>
      <c r="F536">
        <v>1</v>
      </c>
      <c r="G536">
        <v>1</v>
      </c>
      <c r="H536">
        <v>3</v>
      </c>
      <c r="I536" t="s">
        <v>200</v>
      </c>
      <c r="J536" t="s">
        <v>202</v>
      </c>
      <c r="K536" t="s">
        <v>201</v>
      </c>
      <c r="L536">
        <v>195242642</v>
      </c>
      <c r="N536">
        <v>1010</v>
      </c>
      <c r="O536" t="s">
        <v>145</v>
      </c>
      <c r="P536" t="s">
        <v>145</v>
      </c>
      <c r="Q536">
        <v>1</v>
      </c>
      <c r="W536">
        <v>0</v>
      </c>
      <c r="X536">
        <v>433429360</v>
      </c>
      <c r="Y536">
        <v>0</v>
      </c>
      <c r="AA536">
        <v>27.99</v>
      </c>
      <c r="AB536">
        <v>0</v>
      </c>
      <c r="AC536">
        <v>0</v>
      </c>
      <c r="AD536">
        <v>0</v>
      </c>
      <c r="AE536">
        <v>27.99</v>
      </c>
      <c r="AF536">
        <v>0</v>
      </c>
      <c r="AG536">
        <v>0</v>
      </c>
      <c r="AH536">
        <v>0</v>
      </c>
      <c r="AI536">
        <v>1</v>
      </c>
      <c r="AJ536">
        <v>1</v>
      </c>
      <c r="AK536">
        <v>1</v>
      </c>
      <c r="AL536">
        <v>1</v>
      </c>
      <c r="AN536">
        <v>0</v>
      </c>
      <c r="AO536">
        <v>1</v>
      </c>
      <c r="AP536">
        <v>1</v>
      </c>
      <c r="AQ536">
        <v>0</v>
      </c>
      <c r="AR536">
        <v>0</v>
      </c>
      <c r="AT536">
        <v>2</v>
      </c>
      <c r="AU536" t="s">
        <v>212</v>
      </c>
      <c r="AV536">
        <v>0</v>
      </c>
      <c r="AW536">
        <v>2</v>
      </c>
      <c r="AX536">
        <v>991738445</v>
      </c>
      <c r="AY536">
        <v>1</v>
      </c>
      <c r="AZ536">
        <v>0</v>
      </c>
      <c r="BA536">
        <v>521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CX536">
        <f ca="1">Y536*Source!I156</f>
        <v>0</v>
      </c>
      <c r="CY536">
        <f>AA536</f>
        <v>27.99</v>
      </c>
      <c r="CZ536">
        <f>AE536</f>
        <v>27.99</v>
      </c>
      <c r="DA536">
        <f>AI536</f>
        <v>1</v>
      </c>
      <c r="DB536">
        <f>ROUND((ROUND(AT536*CZ536,2)*0),6)</f>
        <v>0</v>
      </c>
      <c r="DC536">
        <f>ROUND((ROUND(AT536*AG536,2)*0),6)</f>
        <v>0</v>
      </c>
    </row>
    <row r="537" spans="1:107">
      <c r="A537">
        <f ca="1">ROW(Source!A156)</f>
        <v>156</v>
      </c>
      <c r="B537">
        <v>991675999</v>
      </c>
      <c r="C537">
        <v>991738438</v>
      </c>
      <c r="D537">
        <v>338036064</v>
      </c>
      <c r="E537">
        <v>1</v>
      </c>
      <c r="F537">
        <v>1</v>
      </c>
      <c r="G537">
        <v>1</v>
      </c>
      <c r="H537">
        <v>3</v>
      </c>
      <c r="I537" t="s">
        <v>645</v>
      </c>
      <c r="J537" t="s">
        <v>646</v>
      </c>
      <c r="K537" t="s">
        <v>647</v>
      </c>
      <c r="L537">
        <v>1356</v>
      </c>
      <c r="N537">
        <v>1010</v>
      </c>
      <c r="O537" t="s">
        <v>589</v>
      </c>
      <c r="P537" t="s">
        <v>589</v>
      </c>
      <c r="Q537">
        <v>1000</v>
      </c>
      <c r="W537">
        <v>0</v>
      </c>
      <c r="X537">
        <v>469352752</v>
      </c>
      <c r="Y537">
        <v>0</v>
      </c>
      <c r="AA537">
        <v>3450.01</v>
      </c>
      <c r="AB537">
        <v>0</v>
      </c>
      <c r="AC537">
        <v>0</v>
      </c>
      <c r="AD537">
        <v>0</v>
      </c>
      <c r="AE537">
        <v>3450.01</v>
      </c>
      <c r="AF537">
        <v>0</v>
      </c>
      <c r="AG537">
        <v>0</v>
      </c>
      <c r="AH537">
        <v>0</v>
      </c>
      <c r="AI537">
        <v>1</v>
      </c>
      <c r="AJ537">
        <v>1</v>
      </c>
      <c r="AK537">
        <v>1</v>
      </c>
      <c r="AL537">
        <v>1</v>
      </c>
      <c r="AN537">
        <v>0</v>
      </c>
      <c r="AO537">
        <v>1</v>
      </c>
      <c r="AP537">
        <v>1</v>
      </c>
      <c r="AQ537">
        <v>0</v>
      </c>
      <c r="AR537">
        <v>0</v>
      </c>
      <c r="AT537">
        <v>2E-3</v>
      </c>
      <c r="AU537" t="s">
        <v>212</v>
      </c>
      <c r="AV537">
        <v>0</v>
      </c>
      <c r="AW537">
        <v>2</v>
      </c>
      <c r="AX537">
        <v>991738446</v>
      </c>
      <c r="AY537">
        <v>1</v>
      </c>
      <c r="AZ537">
        <v>0</v>
      </c>
      <c r="BA537">
        <v>522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CX537">
        <f ca="1">Y537*Source!I156</f>
        <v>0</v>
      </c>
      <c r="CY537">
        <f>AA537</f>
        <v>3450.01</v>
      </c>
      <c r="CZ537">
        <f>AE537</f>
        <v>3450.01</v>
      </c>
      <c r="DA537">
        <f>AI537</f>
        <v>1</v>
      </c>
      <c r="DB537">
        <f>ROUND((ROUND(AT537*CZ537,2)*0),6)</f>
        <v>0</v>
      </c>
      <c r="DC537">
        <f>ROUND((ROUND(AT537*AG537,2)*0),6)</f>
        <v>0</v>
      </c>
    </row>
    <row r="538" spans="1:107">
      <c r="A538">
        <f ca="1">ROW(Source!A157)</f>
        <v>157</v>
      </c>
      <c r="B538">
        <v>991676013</v>
      </c>
      <c r="C538">
        <v>991738438</v>
      </c>
      <c r="D538">
        <v>37775402</v>
      </c>
      <c r="E538">
        <v>1</v>
      </c>
      <c r="F538">
        <v>1</v>
      </c>
      <c r="G538">
        <v>1</v>
      </c>
      <c r="H538">
        <v>1</v>
      </c>
      <c r="I538" t="s">
        <v>581</v>
      </c>
      <c r="K538" t="s">
        <v>582</v>
      </c>
      <c r="L538">
        <v>1369</v>
      </c>
      <c r="N538">
        <v>1013</v>
      </c>
      <c r="O538" t="s">
        <v>499</v>
      </c>
      <c r="P538" t="s">
        <v>499</v>
      </c>
      <c r="Q538">
        <v>1</v>
      </c>
      <c r="W538">
        <v>0</v>
      </c>
      <c r="X538">
        <v>855544366</v>
      </c>
      <c r="Y538">
        <v>0.58799999999999997</v>
      </c>
      <c r="AA538">
        <v>0</v>
      </c>
      <c r="AB538">
        <v>0</v>
      </c>
      <c r="AC538">
        <v>0</v>
      </c>
      <c r="AD538">
        <v>9.07</v>
      </c>
      <c r="AE538">
        <v>0</v>
      </c>
      <c r="AF538">
        <v>0</v>
      </c>
      <c r="AG538">
        <v>0</v>
      </c>
      <c r="AH538">
        <v>9.07</v>
      </c>
      <c r="AI538">
        <v>1</v>
      </c>
      <c r="AJ538">
        <v>1</v>
      </c>
      <c r="AK538">
        <v>1</v>
      </c>
      <c r="AL538">
        <v>1</v>
      </c>
      <c r="AN538">
        <v>0</v>
      </c>
      <c r="AO538">
        <v>1</v>
      </c>
      <c r="AP538">
        <v>1</v>
      </c>
      <c r="AQ538">
        <v>0</v>
      </c>
      <c r="AR538">
        <v>0</v>
      </c>
      <c r="AT538">
        <v>1.47</v>
      </c>
      <c r="AU538" t="s">
        <v>213</v>
      </c>
      <c r="AV538">
        <v>1</v>
      </c>
      <c r="AW538">
        <v>2</v>
      </c>
      <c r="AX538">
        <v>991738439</v>
      </c>
      <c r="AY538">
        <v>1</v>
      </c>
      <c r="AZ538">
        <v>0</v>
      </c>
      <c r="BA538">
        <v>523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CX538">
        <f ca="1">Y538*Source!I157</f>
        <v>1.1759999999999999</v>
      </c>
      <c r="CY538">
        <f>AD538</f>
        <v>9.07</v>
      </c>
      <c r="CZ538">
        <f>AH538</f>
        <v>9.07</v>
      </c>
      <c r="DA538">
        <f>AL538</f>
        <v>1</v>
      </c>
      <c r="DB538">
        <f>ROUND((ROUND(AT538*CZ538,2)*0.4),6)</f>
        <v>5.3319999999999999</v>
      </c>
      <c r="DC538">
        <f>ROUND((ROUND(AT538*AG538,2)*0.4),6)</f>
        <v>0</v>
      </c>
    </row>
    <row r="539" spans="1:107">
      <c r="A539">
        <f ca="1">ROW(Source!A157)</f>
        <v>157</v>
      </c>
      <c r="B539">
        <v>991676013</v>
      </c>
      <c r="C539">
        <v>991738438</v>
      </c>
      <c r="D539">
        <v>338037086</v>
      </c>
      <c r="E539">
        <v>1</v>
      </c>
      <c r="F539">
        <v>1</v>
      </c>
      <c r="G539">
        <v>1</v>
      </c>
      <c r="H539">
        <v>2</v>
      </c>
      <c r="I539" t="s">
        <v>619</v>
      </c>
      <c r="J539" t="s">
        <v>620</v>
      </c>
      <c r="K539" t="s">
        <v>621</v>
      </c>
      <c r="L539">
        <v>1368</v>
      </c>
      <c r="N539">
        <v>91022270</v>
      </c>
      <c r="O539" t="s">
        <v>505</v>
      </c>
      <c r="P539" t="s">
        <v>505</v>
      </c>
      <c r="Q539">
        <v>1</v>
      </c>
      <c r="W539">
        <v>0</v>
      </c>
      <c r="X539">
        <v>1474986261</v>
      </c>
      <c r="Y539">
        <v>0.14000000000000001</v>
      </c>
      <c r="AA539">
        <v>0</v>
      </c>
      <c r="AB539">
        <v>60.26</v>
      </c>
      <c r="AC539">
        <v>0</v>
      </c>
      <c r="AD539">
        <v>0</v>
      </c>
      <c r="AE539">
        <v>0</v>
      </c>
      <c r="AF539">
        <v>8.1</v>
      </c>
      <c r="AG539">
        <v>0</v>
      </c>
      <c r="AH539">
        <v>0</v>
      </c>
      <c r="AI539">
        <v>1</v>
      </c>
      <c r="AJ539">
        <v>7.44</v>
      </c>
      <c r="AK539">
        <v>33.6</v>
      </c>
      <c r="AL539">
        <v>1</v>
      </c>
      <c r="AN539">
        <v>0</v>
      </c>
      <c r="AO539">
        <v>1</v>
      </c>
      <c r="AP539">
        <v>1</v>
      </c>
      <c r="AQ539">
        <v>0</v>
      </c>
      <c r="AR539">
        <v>0</v>
      </c>
      <c r="AT539">
        <v>0.35</v>
      </c>
      <c r="AU539" t="s">
        <v>213</v>
      </c>
      <c r="AV539">
        <v>0</v>
      </c>
      <c r="AW539">
        <v>2</v>
      </c>
      <c r="AX539">
        <v>991738440</v>
      </c>
      <c r="AY539">
        <v>1</v>
      </c>
      <c r="AZ539">
        <v>0</v>
      </c>
      <c r="BA539">
        <v>524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CX539">
        <f ca="1">Y539*Source!I157</f>
        <v>0.28000000000000003</v>
      </c>
      <c r="CY539">
        <f>AB539</f>
        <v>60.26</v>
      </c>
      <c r="CZ539">
        <f>AF539</f>
        <v>8.1</v>
      </c>
      <c r="DA539">
        <f>AJ539</f>
        <v>7.44</v>
      </c>
      <c r="DB539">
        <f>ROUND((ROUND(AT539*CZ539,2)*0.4),6)</f>
        <v>1.1359999999999999</v>
      </c>
      <c r="DC539">
        <f>ROUND((ROUND(AT539*AG539,2)*0.4),6)</f>
        <v>0</v>
      </c>
    </row>
    <row r="540" spans="1:107">
      <c r="A540">
        <f ca="1">ROW(Source!A157)</f>
        <v>157</v>
      </c>
      <c r="B540">
        <v>991676013</v>
      </c>
      <c r="C540">
        <v>991738438</v>
      </c>
      <c r="D540">
        <v>338039342</v>
      </c>
      <c r="E540">
        <v>1</v>
      </c>
      <c r="F540">
        <v>1</v>
      </c>
      <c r="G540">
        <v>1</v>
      </c>
      <c r="H540">
        <v>2</v>
      </c>
      <c r="I540" t="s">
        <v>524</v>
      </c>
      <c r="J540" t="s">
        <v>525</v>
      </c>
      <c r="K540" t="s">
        <v>526</v>
      </c>
      <c r="L540">
        <v>1368</v>
      </c>
      <c r="N540">
        <v>91022270</v>
      </c>
      <c r="O540" t="s">
        <v>505</v>
      </c>
      <c r="P540" t="s">
        <v>505</v>
      </c>
      <c r="Q540">
        <v>1</v>
      </c>
      <c r="W540">
        <v>0</v>
      </c>
      <c r="X540">
        <v>1230759911</v>
      </c>
      <c r="Y540">
        <v>8.0000000000000002E-3</v>
      </c>
      <c r="AA540">
        <v>0</v>
      </c>
      <c r="AB540">
        <v>932.72</v>
      </c>
      <c r="AC540">
        <v>389.76</v>
      </c>
      <c r="AD540">
        <v>0</v>
      </c>
      <c r="AE540">
        <v>0</v>
      </c>
      <c r="AF540">
        <v>87.17</v>
      </c>
      <c r="AG540">
        <v>11.6</v>
      </c>
      <c r="AH540">
        <v>0</v>
      </c>
      <c r="AI540">
        <v>1</v>
      </c>
      <c r="AJ540">
        <v>10.7</v>
      </c>
      <c r="AK540">
        <v>33.6</v>
      </c>
      <c r="AL540">
        <v>1</v>
      </c>
      <c r="AN540">
        <v>0</v>
      </c>
      <c r="AO540">
        <v>1</v>
      </c>
      <c r="AP540">
        <v>1</v>
      </c>
      <c r="AQ540">
        <v>0</v>
      </c>
      <c r="AR540">
        <v>0</v>
      </c>
      <c r="AT540">
        <v>0.02</v>
      </c>
      <c r="AU540" t="s">
        <v>213</v>
      </c>
      <c r="AV540">
        <v>0</v>
      </c>
      <c r="AW540">
        <v>2</v>
      </c>
      <c r="AX540">
        <v>991738441</v>
      </c>
      <c r="AY540">
        <v>1</v>
      </c>
      <c r="AZ540">
        <v>0</v>
      </c>
      <c r="BA540">
        <v>525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CX540">
        <f ca="1">Y540*Source!I157</f>
        <v>1.6E-2</v>
      </c>
      <c r="CY540">
        <f>AB540</f>
        <v>932.72</v>
      </c>
      <c r="CZ540">
        <f>AF540</f>
        <v>87.17</v>
      </c>
      <c r="DA540">
        <f>AJ540</f>
        <v>10.7</v>
      </c>
      <c r="DB540">
        <f>ROUND((ROUND(AT540*CZ540,2)*0.4),6)</f>
        <v>0.69599999999999995</v>
      </c>
      <c r="DC540">
        <f>ROUND((ROUND(AT540*AG540,2)*0.4),6)</f>
        <v>9.1999999999999998E-2</v>
      </c>
    </row>
    <row r="541" spans="1:107">
      <c r="A541">
        <f ca="1">ROW(Source!A157)</f>
        <v>157</v>
      </c>
      <c r="B541">
        <v>991676013</v>
      </c>
      <c r="C541">
        <v>991738438</v>
      </c>
      <c r="D541">
        <v>337978401</v>
      </c>
      <c r="E541">
        <v>1</v>
      </c>
      <c r="F541">
        <v>1</v>
      </c>
      <c r="G541">
        <v>1</v>
      </c>
      <c r="H541">
        <v>3</v>
      </c>
      <c r="I541" t="s">
        <v>622</v>
      </c>
      <c r="J541" t="s">
        <v>623</v>
      </c>
      <c r="K541" t="s">
        <v>624</v>
      </c>
      <c r="L541">
        <v>1348</v>
      </c>
      <c r="N541">
        <v>39568864</v>
      </c>
      <c r="O541" t="s">
        <v>530</v>
      </c>
      <c r="P541" t="s">
        <v>530</v>
      </c>
      <c r="Q541">
        <v>1000</v>
      </c>
      <c r="W541">
        <v>0</v>
      </c>
      <c r="X541">
        <v>-2063358494</v>
      </c>
      <c r="Y541">
        <v>0</v>
      </c>
      <c r="AA541">
        <v>93568.86</v>
      </c>
      <c r="AB541">
        <v>0</v>
      </c>
      <c r="AC541">
        <v>0</v>
      </c>
      <c r="AD541">
        <v>0</v>
      </c>
      <c r="AE541">
        <v>10362</v>
      </c>
      <c r="AF541">
        <v>0</v>
      </c>
      <c r="AG541">
        <v>0</v>
      </c>
      <c r="AH541">
        <v>0</v>
      </c>
      <c r="AI541">
        <v>9.0299999999999994</v>
      </c>
      <c r="AJ541">
        <v>1</v>
      </c>
      <c r="AK541">
        <v>1</v>
      </c>
      <c r="AL541">
        <v>1</v>
      </c>
      <c r="AN541">
        <v>0</v>
      </c>
      <c r="AO541">
        <v>1</v>
      </c>
      <c r="AP541">
        <v>1</v>
      </c>
      <c r="AQ541">
        <v>0</v>
      </c>
      <c r="AR541">
        <v>0</v>
      </c>
      <c r="AT541">
        <v>1.3999999999999999E-4</v>
      </c>
      <c r="AU541" t="s">
        <v>212</v>
      </c>
      <c r="AV541">
        <v>0</v>
      </c>
      <c r="AW541">
        <v>2</v>
      </c>
      <c r="AX541">
        <v>991738442</v>
      </c>
      <c r="AY541">
        <v>1</v>
      </c>
      <c r="AZ541">
        <v>0</v>
      </c>
      <c r="BA541">
        <v>526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CX541">
        <f ca="1">Y541*Source!I157</f>
        <v>0</v>
      </c>
      <c r="CY541">
        <f>AA541</f>
        <v>93568.86</v>
      </c>
      <c r="CZ541">
        <f>AE541</f>
        <v>10362</v>
      </c>
      <c r="DA541">
        <f>AI541</f>
        <v>9.0299999999999994</v>
      </c>
      <c r="DB541">
        <f>ROUND((ROUND(AT541*CZ541,2)*0),6)</f>
        <v>0</v>
      </c>
      <c r="DC541">
        <f>ROUND((ROUND(AT541*AG541,2)*0),6)</f>
        <v>0</v>
      </c>
    </row>
    <row r="542" spans="1:107">
      <c r="A542">
        <f ca="1">ROW(Source!A157)</f>
        <v>157</v>
      </c>
      <c r="B542">
        <v>991676013</v>
      </c>
      <c r="C542">
        <v>991738438</v>
      </c>
      <c r="D542">
        <v>337978655</v>
      </c>
      <c r="E542">
        <v>1</v>
      </c>
      <c r="F542">
        <v>1</v>
      </c>
      <c r="G542">
        <v>1</v>
      </c>
      <c r="H542">
        <v>3</v>
      </c>
      <c r="I542" t="s">
        <v>642</v>
      </c>
      <c r="J542" t="s">
        <v>643</v>
      </c>
      <c r="K542" t="s">
        <v>644</v>
      </c>
      <c r="L542">
        <v>1348</v>
      </c>
      <c r="N542">
        <v>39568864</v>
      </c>
      <c r="O542" t="s">
        <v>530</v>
      </c>
      <c r="P542" t="s">
        <v>530</v>
      </c>
      <c r="Q542">
        <v>1000</v>
      </c>
      <c r="W542">
        <v>0</v>
      </c>
      <c r="X542">
        <v>-1701539228</v>
      </c>
      <c r="Y542">
        <v>0</v>
      </c>
      <c r="AA542">
        <v>74298.3</v>
      </c>
      <c r="AB542">
        <v>0</v>
      </c>
      <c r="AC542">
        <v>0</v>
      </c>
      <c r="AD542">
        <v>0</v>
      </c>
      <c r="AE542">
        <v>14830</v>
      </c>
      <c r="AF542">
        <v>0</v>
      </c>
      <c r="AG542">
        <v>0</v>
      </c>
      <c r="AH542">
        <v>0</v>
      </c>
      <c r="AI542">
        <v>5.01</v>
      </c>
      <c r="AJ542">
        <v>1</v>
      </c>
      <c r="AK542">
        <v>1</v>
      </c>
      <c r="AL542">
        <v>1</v>
      </c>
      <c r="AN542">
        <v>0</v>
      </c>
      <c r="AO542">
        <v>1</v>
      </c>
      <c r="AP542">
        <v>1</v>
      </c>
      <c r="AQ542">
        <v>0</v>
      </c>
      <c r="AR542">
        <v>0</v>
      </c>
      <c r="AT542">
        <v>1.1000000000000001E-3</v>
      </c>
      <c r="AU542" t="s">
        <v>212</v>
      </c>
      <c r="AV542">
        <v>0</v>
      </c>
      <c r="AW542">
        <v>2</v>
      </c>
      <c r="AX542">
        <v>991738443</v>
      </c>
      <c r="AY542">
        <v>1</v>
      </c>
      <c r="AZ542">
        <v>0</v>
      </c>
      <c r="BA542">
        <v>527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CX542">
        <f ca="1">Y542*Source!I157</f>
        <v>0</v>
      </c>
      <c r="CY542">
        <f>AA542</f>
        <v>74298.3</v>
      </c>
      <c r="CZ542">
        <f>AE542</f>
        <v>14830</v>
      </c>
      <c r="DA542">
        <f>AI542</f>
        <v>5.01</v>
      </c>
      <c r="DB542">
        <f>ROUND((ROUND(AT542*CZ542,2)*0),6)</f>
        <v>0</v>
      </c>
      <c r="DC542">
        <f>ROUND((ROUND(AT542*AG542,2)*0),6)</f>
        <v>0</v>
      </c>
    </row>
    <row r="543" spans="1:107">
      <c r="A543">
        <f ca="1">ROW(Source!A157)</f>
        <v>157</v>
      </c>
      <c r="B543">
        <v>991676013</v>
      </c>
      <c r="C543">
        <v>991738438</v>
      </c>
      <c r="D543">
        <v>338025035</v>
      </c>
      <c r="E543">
        <v>1</v>
      </c>
      <c r="F543">
        <v>1</v>
      </c>
      <c r="G543">
        <v>1</v>
      </c>
      <c r="H543">
        <v>3</v>
      </c>
      <c r="I543" t="s">
        <v>200</v>
      </c>
      <c r="J543" t="s">
        <v>202</v>
      </c>
      <c r="K543" t="s">
        <v>201</v>
      </c>
      <c r="L543">
        <v>195242642</v>
      </c>
      <c r="N543">
        <v>1010</v>
      </c>
      <c r="O543" t="s">
        <v>145</v>
      </c>
      <c r="P543" t="s">
        <v>145</v>
      </c>
      <c r="Q543">
        <v>1</v>
      </c>
      <c r="W543">
        <v>0</v>
      </c>
      <c r="X543">
        <v>433429360</v>
      </c>
      <c r="Y543">
        <v>0</v>
      </c>
      <c r="AA543">
        <v>195.93</v>
      </c>
      <c r="AB543">
        <v>0</v>
      </c>
      <c r="AC543">
        <v>0</v>
      </c>
      <c r="AD543">
        <v>0</v>
      </c>
      <c r="AE543">
        <v>27.99</v>
      </c>
      <c r="AF543">
        <v>0</v>
      </c>
      <c r="AG543">
        <v>0</v>
      </c>
      <c r="AH543">
        <v>0</v>
      </c>
      <c r="AI543">
        <v>7</v>
      </c>
      <c r="AJ543">
        <v>1</v>
      </c>
      <c r="AK543">
        <v>1</v>
      </c>
      <c r="AL543">
        <v>1</v>
      </c>
      <c r="AN543">
        <v>0</v>
      </c>
      <c r="AO543">
        <v>1</v>
      </c>
      <c r="AP543">
        <v>1</v>
      </c>
      <c r="AQ543">
        <v>0</v>
      </c>
      <c r="AR543">
        <v>0</v>
      </c>
      <c r="AT543">
        <v>2</v>
      </c>
      <c r="AU543" t="s">
        <v>212</v>
      </c>
      <c r="AV543">
        <v>0</v>
      </c>
      <c r="AW543">
        <v>2</v>
      </c>
      <c r="AX543">
        <v>991738445</v>
      </c>
      <c r="AY543">
        <v>1</v>
      </c>
      <c r="AZ543">
        <v>0</v>
      </c>
      <c r="BA543">
        <v>529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CX543">
        <f ca="1">Y543*Source!I157</f>
        <v>0</v>
      </c>
      <c r="CY543">
        <f>AA543</f>
        <v>195.93</v>
      </c>
      <c r="CZ543">
        <f>AE543</f>
        <v>27.99</v>
      </c>
      <c r="DA543">
        <f>AI543</f>
        <v>7</v>
      </c>
      <c r="DB543">
        <f>ROUND((ROUND(AT543*CZ543,2)*0),6)</f>
        <v>0</v>
      </c>
      <c r="DC543">
        <f>ROUND((ROUND(AT543*AG543,2)*0),6)</f>
        <v>0</v>
      </c>
    </row>
    <row r="544" spans="1:107">
      <c r="A544">
        <f ca="1">ROW(Source!A157)</f>
        <v>157</v>
      </c>
      <c r="B544">
        <v>991676013</v>
      </c>
      <c r="C544">
        <v>991738438</v>
      </c>
      <c r="D544">
        <v>338036064</v>
      </c>
      <c r="E544">
        <v>1</v>
      </c>
      <c r="F544">
        <v>1</v>
      </c>
      <c r="G544">
        <v>1</v>
      </c>
      <c r="H544">
        <v>3</v>
      </c>
      <c r="I544" t="s">
        <v>645</v>
      </c>
      <c r="J544" t="s">
        <v>646</v>
      </c>
      <c r="K544" t="s">
        <v>647</v>
      </c>
      <c r="L544">
        <v>1356</v>
      </c>
      <c r="N544">
        <v>1010</v>
      </c>
      <c r="O544" t="s">
        <v>589</v>
      </c>
      <c r="P544" t="s">
        <v>589</v>
      </c>
      <c r="Q544">
        <v>1000</v>
      </c>
      <c r="W544">
        <v>0</v>
      </c>
      <c r="X544">
        <v>469352752</v>
      </c>
      <c r="Y544">
        <v>0</v>
      </c>
      <c r="AA544">
        <v>9763.5300000000007</v>
      </c>
      <c r="AB544">
        <v>0</v>
      </c>
      <c r="AC544">
        <v>0</v>
      </c>
      <c r="AD544">
        <v>0</v>
      </c>
      <c r="AE544">
        <v>3450.01</v>
      </c>
      <c r="AF544">
        <v>0</v>
      </c>
      <c r="AG544">
        <v>0</v>
      </c>
      <c r="AH544">
        <v>0</v>
      </c>
      <c r="AI544">
        <v>2.83</v>
      </c>
      <c r="AJ544">
        <v>1</v>
      </c>
      <c r="AK544">
        <v>1</v>
      </c>
      <c r="AL544">
        <v>1</v>
      </c>
      <c r="AN544">
        <v>0</v>
      </c>
      <c r="AO544">
        <v>1</v>
      </c>
      <c r="AP544">
        <v>1</v>
      </c>
      <c r="AQ544">
        <v>0</v>
      </c>
      <c r="AR544">
        <v>0</v>
      </c>
      <c r="AT544">
        <v>2E-3</v>
      </c>
      <c r="AU544" t="s">
        <v>212</v>
      </c>
      <c r="AV544">
        <v>0</v>
      </c>
      <c r="AW544">
        <v>2</v>
      </c>
      <c r="AX544">
        <v>991738446</v>
      </c>
      <c r="AY544">
        <v>1</v>
      </c>
      <c r="AZ544">
        <v>0</v>
      </c>
      <c r="BA544">
        <v>530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CX544">
        <f ca="1">Y544*Source!I157</f>
        <v>0</v>
      </c>
      <c r="CY544">
        <f>AA544</f>
        <v>9763.5300000000007</v>
      </c>
      <c r="CZ544">
        <f>AE544</f>
        <v>3450.01</v>
      </c>
      <c r="DA544">
        <f>AI544</f>
        <v>2.83</v>
      </c>
      <c r="DB544">
        <f>ROUND((ROUND(AT544*CZ544,2)*0),6)</f>
        <v>0</v>
      </c>
      <c r="DC544">
        <f>ROUND((ROUND(AT544*AG544,2)*0),6)</f>
        <v>0</v>
      </c>
    </row>
    <row r="545" spans="1:107">
      <c r="A545">
        <f ca="1">ROW(Source!A158)</f>
        <v>158</v>
      </c>
      <c r="B545">
        <v>991675999</v>
      </c>
      <c r="C545">
        <v>991739771</v>
      </c>
      <c r="D545">
        <v>37775402</v>
      </c>
      <c r="E545">
        <v>1</v>
      </c>
      <c r="F545">
        <v>1</v>
      </c>
      <c r="G545">
        <v>1</v>
      </c>
      <c r="H545">
        <v>1</v>
      </c>
      <c r="I545" t="s">
        <v>581</v>
      </c>
      <c r="K545" t="s">
        <v>582</v>
      </c>
      <c r="L545">
        <v>1369</v>
      </c>
      <c r="N545">
        <v>1013</v>
      </c>
      <c r="O545" t="s">
        <v>499</v>
      </c>
      <c r="P545" t="s">
        <v>499</v>
      </c>
      <c r="Q545">
        <v>1</v>
      </c>
      <c r="W545">
        <v>0</v>
      </c>
      <c r="X545">
        <v>855544366</v>
      </c>
      <c r="Y545">
        <v>1.6904999999999999</v>
      </c>
      <c r="AA545">
        <v>0</v>
      </c>
      <c r="AB545">
        <v>0</v>
      </c>
      <c r="AC545">
        <v>0</v>
      </c>
      <c r="AD545">
        <v>9.07</v>
      </c>
      <c r="AE545">
        <v>0</v>
      </c>
      <c r="AF545">
        <v>0</v>
      </c>
      <c r="AG545">
        <v>0</v>
      </c>
      <c r="AH545">
        <v>9.07</v>
      </c>
      <c r="AI545">
        <v>1</v>
      </c>
      <c r="AJ545">
        <v>1</v>
      </c>
      <c r="AK545">
        <v>1</v>
      </c>
      <c r="AL545">
        <v>1</v>
      </c>
      <c r="AN545">
        <v>0</v>
      </c>
      <c r="AO545">
        <v>1</v>
      </c>
      <c r="AP545">
        <v>1</v>
      </c>
      <c r="AQ545">
        <v>0</v>
      </c>
      <c r="AR545">
        <v>0</v>
      </c>
      <c r="AT545">
        <v>1.47</v>
      </c>
      <c r="AU545" t="s">
        <v>98</v>
      </c>
      <c r="AV545">
        <v>1</v>
      </c>
      <c r="AW545">
        <v>2</v>
      </c>
      <c r="AX545">
        <v>991739772</v>
      </c>
      <c r="AY545">
        <v>1</v>
      </c>
      <c r="AZ545">
        <v>0</v>
      </c>
      <c r="BA545">
        <v>531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CX545">
        <f ca="1">Y545*Source!I158</f>
        <v>3.3809999999999998</v>
      </c>
      <c r="CY545">
        <f>AD545</f>
        <v>9.07</v>
      </c>
      <c r="CZ545">
        <f>AH545</f>
        <v>9.07</v>
      </c>
      <c r="DA545">
        <f>AL545</f>
        <v>1</v>
      </c>
      <c r="DB545">
        <f>ROUND((ROUND(AT545*CZ545,2)*1.15),6)</f>
        <v>15.329499999999999</v>
      </c>
      <c r="DC545">
        <f>ROUND((ROUND(AT545*AG545,2)*1.15),6)</f>
        <v>0</v>
      </c>
    </row>
    <row r="546" spans="1:107">
      <c r="A546">
        <f ca="1">ROW(Source!A158)</f>
        <v>158</v>
      </c>
      <c r="B546">
        <v>991675999</v>
      </c>
      <c r="C546">
        <v>991739771</v>
      </c>
      <c r="D546">
        <v>338037086</v>
      </c>
      <c r="E546">
        <v>1</v>
      </c>
      <c r="F546">
        <v>1</v>
      </c>
      <c r="G546">
        <v>1</v>
      </c>
      <c r="H546">
        <v>2</v>
      </c>
      <c r="I546" t="s">
        <v>619</v>
      </c>
      <c r="J546" t="s">
        <v>620</v>
      </c>
      <c r="K546" t="s">
        <v>621</v>
      </c>
      <c r="L546">
        <v>1368</v>
      </c>
      <c r="N546">
        <v>91022270</v>
      </c>
      <c r="O546" t="s">
        <v>505</v>
      </c>
      <c r="P546" t="s">
        <v>505</v>
      </c>
      <c r="Q546">
        <v>1</v>
      </c>
      <c r="W546">
        <v>0</v>
      </c>
      <c r="X546">
        <v>1474986261</v>
      </c>
      <c r="Y546">
        <v>0.4375</v>
      </c>
      <c r="AA546">
        <v>0</v>
      </c>
      <c r="AB546">
        <v>8.1</v>
      </c>
      <c r="AC546">
        <v>0</v>
      </c>
      <c r="AD546">
        <v>0</v>
      </c>
      <c r="AE546">
        <v>0</v>
      </c>
      <c r="AF546">
        <v>8.1</v>
      </c>
      <c r="AG546">
        <v>0</v>
      </c>
      <c r="AH546">
        <v>0</v>
      </c>
      <c r="AI546">
        <v>1</v>
      </c>
      <c r="AJ546">
        <v>1</v>
      </c>
      <c r="AK546">
        <v>1</v>
      </c>
      <c r="AL546">
        <v>1</v>
      </c>
      <c r="AN546">
        <v>0</v>
      </c>
      <c r="AO546">
        <v>1</v>
      </c>
      <c r="AP546">
        <v>1</v>
      </c>
      <c r="AQ546">
        <v>0</v>
      </c>
      <c r="AR546">
        <v>0</v>
      </c>
      <c r="AT546">
        <v>0.35</v>
      </c>
      <c r="AU546" t="s">
        <v>97</v>
      </c>
      <c r="AV546">
        <v>0</v>
      </c>
      <c r="AW546">
        <v>2</v>
      </c>
      <c r="AX546">
        <v>991739773</v>
      </c>
      <c r="AY546">
        <v>1</v>
      </c>
      <c r="AZ546">
        <v>0</v>
      </c>
      <c r="BA546">
        <v>532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CX546">
        <f ca="1">Y546*Source!I158</f>
        <v>0.875</v>
      </c>
      <c r="CY546">
        <f>AB546</f>
        <v>8.1</v>
      </c>
      <c r="CZ546">
        <f>AF546</f>
        <v>8.1</v>
      </c>
      <c r="DA546">
        <f>AJ546</f>
        <v>1</v>
      </c>
      <c r="DB546">
        <f>ROUND((ROUND(AT546*CZ546,2)*1.25),6)</f>
        <v>3.55</v>
      </c>
      <c r="DC546">
        <f>ROUND((ROUND(AT546*AG546,2)*1.25),6)</f>
        <v>0</v>
      </c>
    </row>
    <row r="547" spans="1:107">
      <c r="A547">
        <f ca="1">ROW(Source!A158)</f>
        <v>158</v>
      </c>
      <c r="B547">
        <v>991675999</v>
      </c>
      <c r="C547">
        <v>991739771</v>
      </c>
      <c r="D547">
        <v>338039342</v>
      </c>
      <c r="E547">
        <v>1</v>
      </c>
      <c r="F547">
        <v>1</v>
      </c>
      <c r="G547">
        <v>1</v>
      </c>
      <c r="H547">
        <v>2</v>
      </c>
      <c r="I547" t="s">
        <v>524</v>
      </c>
      <c r="J547" t="s">
        <v>525</v>
      </c>
      <c r="K547" t="s">
        <v>526</v>
      </c>
      <c r="L547">
        <v>1368</v>
      </c>
      <c r="N547">
        <v>91022270</v>
      </c>
      <c r="O547" t="s">
        <v>505</v>
      </c>
      <c r="P547" t="s">
        <v>505</v>
      </c>
      <c r="Q547">
        <v>1</v>
      </c>
      <c r="W547">
        <v>0</v>
      </c>
      <c r="X547">
        <v>1230759911</v>
      </c>
      <c r="Y547">
        <v>2.5000000000000001E-2</v>
      </c>
      <c r="AA547">
        <v>0</v>
      </c>
      <c r="AB547">
        <v>87.17</v>
      </c>
      <c r="AC547">
        <v>11.6</v>
      </c>
      <c r="AD547">
        <v>0</v>
      </c>
      <c r="AE547">
        <v>0</v>
      </c>
      <c r="AF547">
        <v>87.17</v>
      </c>
      <c r="AG547">
        <v>11.6</v>
      </c>
      <c r="AH547">
        <v>0</v>
      </c>
      <c r="AI547">
        <v>1</v>
      </c>
      <c r="AJ547">
        <v>1</v>
      </c>
      <c r="AK547">
        <v>1</v>
      </c>
      <c r="AL547">
        <v>1</v>
      </c>
      <c r="AN547">
        <v>0</v>
      </c>
      <c r="AO547">
        <v>1</v>
      </c>
      <c r="AP547">
        <v>1</v>
      </c>
      <c r="AQ547">
        <v>0</v>
      </c>
      <c r="AR547">
        <v>0</v>
      </c>
      <c r="AT547">
        <v>0.02</v>
      </c>
      <c r="AU547" t="s">
        <v>97</v>
      </c>
      <c r="AV547">
        <v>0</v>
      </c>
      <c r="AW547">
        <v>2</v>
      </c>
      <c r="AX547">
        <v>991739774</v>
      </c>
      <c r="AY547">
        <v>1</v>
      </c>
      <c r="AZ547">
        <v>0</v>
      </c>
      <c r="BA547">
        <v>533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CX547">
        <f ca="1">Y547*Source!I158</f>
        <v>0.05</v>
      </c>
      <c r="CY547">
        <f>AB547</f>
        <v>87.17</v>
      </c>
      <c r="CZ547">
        <f>AF547</f>
        <v>87.17</v>
      </c>
      <c r="DA547">
        <f>AJ547</f>
        <v>1</v>
      </c>
      <c r="DB547">
        <f>ROUND((ROUND(AT547*CZ547,2)*1.25),6)</f>
        <v>2.1749999999999998</v>
      </c>
      <c r="DC547">
        <f>ROUND((ROUND(AT547*AG547,2)*1.25),6)</f>
        <v>0.28749999999999998</v>
      </c>
    </row>
    <row r="548" spans="1:107">
      <c r="A548">
        <f ca="1">ROW(Source!A158)</f>
        <v>158</v>
      </c>
      <c r="B548">
        <v>991675999</v>
      </c>
      <c r="C548">
        <v>991739771</v>
      </c>
      <c r="D548">
        <v>337978401</v>
      </c>
      <c r="E548">
        <v>1</v>
      </c>
      <c r="F548">
        <v>1</v>
      </c>
      <c r="G548">
        <v>1</v>
      </c>
      <c r="H548">
        <v>3</v>
      </c>
      <c r="I548" t="s">
        <v>622</v>
      </c>
      <c r="J548" t="s">
        <v>623</v>
      </c>
      <c r="K548" t="s">
        <v>624</v>
      </c>
      <c r="L548">
        <v>1348</v>
      </c>
      <c r="N548">
        <v>39568864</v>
      </c>
      <c r="O548" t="s">
        <v>530</v>
      </c>
      <c r="P548" t="s">
        <v>530</v>
      </c>
      <c r="Q548">
        <v>1000</v>
      </c>
      <c r="W548">
        <v>0</v>
      </c>
      <c r="X548">
        <v>-2063358494</v>
      </c>
      <c r="Y548">
        <v>1.3999999999999999E-4</v>
      </c>
      <c r="AA548">
        <v>10362</v>
      </c>
      <c r="AB548">
        <v>0</v>
      </c>
      <c r="AC548">
        <v>0</v>
      </c>
      <c r="AD548">
        <v>0</v>
      </c>
      <c r="AE548">
        <v>10362</v>
      </c>
      <c r="AF548">
        <v>0</v>
      </c>
      <c r="AG548">
        <v>0</v>
      </c>
      <c r="AH548">
        <v>0</v>
      </c>
      <c r="AI548">
        <v>1</v>
      </c>
      <c r="AJ548">
        <v>1</v>
      </c>
      <c r="AK548">
        <v>1</v>
      </c>
      <c r="AL548">
        <v>1</v>
      </c>
      <c r="AN548">
        <v>0</v>
      </c>
      <c r="AO548">
        <v>1</v>
      </c>
      <c r="AP548">
        <v>0</v>
      </c>
      <c r="AQ548">
        <v>0</v>
      </c>
      <c r="AR548">
        <v>0</v>
      </c>
      <c r="AT548">
        <v>1.3999999999999999E-4</v>
      </c>
      <c r="AV548">
        <v>0</v>
      </c>
      <c r="AW548">
        <v>2</v>
      </c>
      <c r="AX548">
        <v>991739775</v>
      </c>
      <c r="AY548">
        <v>1</v>
      </c>
      <c r="AZ548">
        <v>0</v>
      </c>
      <c r="BA548">
        <v>534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CX548">
        <f ca="1">Y548*Source!I158</f>
        <v>2.7999999999999998E-4</v>
      </c>
      <c r="CY548">
        <f t="shared" ref="CY548:CY553" si="138">AA548</f>
        <v>10362</v>
      </c>
      <c r="CZ548">
        <f t="shared" ref="CZ548:CZ553" si="139">AE548</f>
        <v>10362</v>
      </c>
      <c r="DA548">
        <f t="shared" ref="DA548:DA553" si="140">AI548</f>
        <v>1</v>
      </c>
      <c r="DB548">
        <f t="shared" ref="DB548:DB553" si="141">ROUND(ROUND(AT548*CZ548,2),6)</f>
        <v>1.45</v>
      </c>
      <c r="DC548">
        <f t="shared" ref="DC548:DC553" si="142">ROUND(ROUND(AT548*AG548,2),6)</f>
        <v>0</v>
      </c>
    </row>
    <row r="549" spans="1:107">
      <c r="A549">
        <f ca="1">ROW(Source!A158)</f>
        <v>158</v>
      </c>
      <c r="B549">
        <v>991675999</v>
      </c>
      <c r="C549">
        <v>991739771</v>
      </c>
      <c r="D549">
        <v>337978655</v>
      </c>
      <c r="E549">
        <v>1</v>
      </c>
      <c r="F549">
        <v>1</v>
      </c>
      <c r="G549">
        <v>1</v>
      </c>
      <c r="H549">
        <v>3</v>
      </c>
      <c r="I549" t="s">
        <v>642</v>
      </c>
      <c r="J549" t="s">
        <v>643</v>
      </c>
      <c r="K549" t="s">
        <v>644</v>
      </c>
      <c r="L549">
        <v>1348</v>
      </c>
      <c r="N549">
        <v>39568864</v>
      </c>
      <c r="O549" t="s">
        <v>530</v>
      </c>
      <c r="P549" t="s">
        <v>530</v>
      </c>
      <c r="Q549">
        <v>1000</v>
      </c>
      <c r="W549">
        <v>0</v>
      </c>
      <c r="X549">
        <v>-1701539228</v>
      </c>
      <c r="Y549">
        <v>1.1000000000000001E-3</v>
      </c>
      <c r="AA549">
        <v>14830</v>
      </c>
      <c r="AB549">
        <v>0</v>
      </c>
      <c r="AC549">
        <v>0</v>
      </c>
      <c r="AD549">
        <v>0</v>
      </c>
      <c r="AE549">
        <v>14830</v>
      </c>
      <c r="AF549">
        <v>0</v>
      </c>
      <c r="AG549">
        <v>0</v>
      </c>
      <c r="AH549">
        <v>0</v>
      </c>
      <c r="AI549">
        <v>1</v>
      </c>
      <c r="AJ549">
        <v>1</v>
      </c>
      <c r="AK549">
        <v>1</v>
      </c>
      <c r="AL549">
        <v>1</v>
      </c>
      <c r="AN549">
        <v>0</v>
      </c>
      <c r="AO549">
        <v>1</v>
      </c>
      <c r="AP549">
        <v>0</v>
      </c>
      <c r="AQ549">
        <v>0</v>
      </c>
      <c r="AR549">
        <v>0</v>
      </c>
      <c r="AT549">
        <v>1.1000000000000001E-3</v>
      </c>
      <c r="AV549">
        <v>0</v>
      </c>
      <c r="AW549">
        <v>2</v>
      </c>
      <c r="AX549">
        <v>991739776</v>
      </c>
      <c r="AY549">
        <v>1</v>
      </c>
      <c r="AZ549">
        <v>0</v>
      </c>
      <c r="BA549">
        <v>535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CX549">
        <f ca="1">Y549*Source!I158</f>
        <v>2.2000000000000001E-3</v>
      </c>
      <c r="CY549">
        <f t="shared" si="138"/>
        <v>14830</v>
      </c>
      <c r="CZ549">
        <f t="shared" si="139"/>
        <v>14830</v>
      </c>
      <c r="DA549">
        <f t="shared" si="140"/>
        <v>1</v>
      </c>
      <c r="DB549">
        <f t="shared" si="141"/>
        <v>16.309999999999999</v>
      </c>
      <c r="DC549">
        <f t="shared" si="142"/>
        <v>0</v>
      </c>
    </row>
    <row r="550" spans="1:107">
      <c r="A550">
        <f ca="1">ROW(Source!A158)</f>
        <v>158</v>
      </c>
      <c r="B550">
        <v>991675999</v>
      </c>
      <c r="C550">
        <v>991739771</v>
      </c>
      <c r="D550">
        <v>338025035</v>
      </c>
      <c r="E550">
        <v>1</v>
      </c>
      <c r="F550">
        <v>1</v>
      </c>
      <c r="G550">
        <v>1</v>
      </c>
      <c r="H550">
        <v>3</v>
      </c>
      <c r="I550" t="s">
        <v>200</v>
      </c>
      <c r="J550" t="s">
        <v>202</v>
      </c>
      <c r="K550" t="s">
        <v>201</v>
      </c>
      <c r="L550">
        <v>195242642</v>
      </c>
      <c r="N550">
        <v>1010</v>
      </c>
      <c r="O550" t="s">
        <v>145</v>
      </c>
      <c r="P550" t="s">
        <v>145</v>
      </c>
      <c r="Q550">
        <v>1</v>
      </c>
      <c r="W550">
        <v>0</v>
      </c>
      <c r="X550">
        <v>433429360</v>
      </c>
      <c r="Y550">
        <v>2</v>
      </c>
      <c r="AA550">
        <v>27.99</v>
      </c>
      <c r="AB550">
        <v>0</v>
      </c>
      <c r="AC550">
        <v>0</v>
      </c>
      <c r="AD550">
        <v>0</v>
      </c>
      <c r="AE550">
        <v>27.99</v>
      </c>
      <c r="AF550">
        <v>0</v>
      </c>
      <c r="AG550">
        <v>0</v>
      </c>
      <c r="AH550">
        <v>0</v>
      </c>
      <c r="AI550">
        <v>1</v>
      </c>
      <c r="AJ550">
        <v>1</v>
      </c>
      <c r="AK550">
        <v>1</v>
      </c>
      <c r="AL550">
        <v>1</v>
      </c>
      <c r="AN550">
        <v>0</v>
      </c>
      <c r="AO550">
        <v>1</v>
      </c>
      <c r="AP550">
        <v>0</v>
      </c>
      <c r="AQ550">
        <v>0</v>
      </c>
      <c r="AR550">
        <v>0</v>
      </c>
      <c r="AT550">
        <v>2</v>
      </c>
      <c r="AV550">
        <v>0</v>
      </c>
      <c r="AW550">
        <v>2</v>
      </c>
      <c r="AX550">
        <v>991739778</v>
      </c>
      <c r="AY550">
        <v>1</v>
      </c>
      <c r="AZ550">
        <v>0</v>
      </c>
      <c r="BA550">
        <v>537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CX550">
        <f ca="1">Y550*Source!I158</f>
        <v>4</v>
      </c>
      <c r="CY550">
        <f t="shared" si="138"/>
        <v>27.99</v>
      </c>
      <c r="CZ550">
        <f t="shared" si="139"/>
        <v>27.99</v>
      </c>
      <c r="DA550">
        <f t="shared" si="140"/>
        <v>1</v>
      </c>
      <c r="DB550">
        <f t="shared" si="141"/>
        <v>55.98</v>
      </c>
      <c r="DC550">
        <f t="shared" si="142"/>
        <v>0</v>
      </c>
    </row>
    <row r="551" spans="1:107">
      <c r="A551">
        <f ca="1">ROW(Source!A158)</f>
        <v>158</v>
      </c>
      <c r="B551">
        <v>991675999</v>
      </c>
      <c r="C551">
        <v>991739771</v>
      </c>
      <c r="D551">
        <v>338036064</v>
      </c>
      <c r="E551">
        <v>1</v>
      </c>
      <c r="F551">
        <v>1</v>
      </c>
      <c r="G551">
        <v>1</v>
      </c>
      <c r="H551">
        <v>3</v>
      </c>
      <c r="I551" t="s">
        <v>645</v>
      </c>
      <c r="J551" t="s">
        <v>646</v>
      </c>
      <c r="K551" t="s">
        <v>647</v>
      </c>
      <c r="L551">
        <v>1356</v>
      </c>
      <c r="N551">
        <v>1010</v>
      </c>
      <c r="O551" t="s">
        <v>589</v>
      </c>
      <c r="P551" t="s">
        <v>589</v>
      </c>
      <c r="Q551">
        <v>1000</v>
      </c>
      <c r="W551">
        <v>0</v>
      </c>
      <c r="X551">
        <v>469352752</v>
      </c>
      <c r="Y551">
        <v>2E-3</v>
      </c>
      <c r="AA551">
        <v>3450.01</v>
      </c>
      <c r="AB551">
        <v>0</v>
      </c>
      <c r="AC551">
        <v>0</v>
      </c>
      <c r="AD551">
        <v>0</v>
      </c>
      <c r="AE551">
        <v>3450.01</v>
      </c>
      <c r="AF551">
        <v>0</v>
      </c>
      <c r="AG551">
        <v>0</v>
      </c>
      <c r="AH551">
        <v>0</v>
      </c>
      <c r="AI551">
        <v>1</v>
      </c>
      <c r="AJ551">
        <v>1</v>
      </c>
      <c r="AK551">
        <v>1</v>
      </c>
      <c r="AL551">
        <v>1</v>
      </c>
      <c r="AN551">
        <v>0</v>
      </c>
      <c r="AO551">
        <v>1</v>
      </c>
      <c r="AP551">
        <v>0</v>
      </c>
      <c r="AQ551">
        <v>0</v>
      </c>
      <c r="AR551">
        <v>0</v>
      </c>
      <c r="AT551">
        <v>2E-3</v>
      </c>
      <c r="AV551">
        <v>0</v>
      </c>
      <c r="AW551">
        <v>2</v>
      </c>
      <c r="AX551">
        <v>991739779</v>
      </c>
      <c r="AY551">
        <v>1</v>
      </c>
      <c r="AZ551">
        <v>0</v>
      </c>
      <c r="BA551">
        <v>538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CX551">
        <f ca="1">Y551*Source!I158</f>
        <v>4.0000000000000001E-3</v>
      </c>
      <c r="CY551">
        <f t="shared" si="138"/>
        <v>3450.01</v>
      </c>
      <c r="CZ551">
        <f t="shared" si="139"/>
        <v>3450.01</v>
      </c>
      <c r="DA551">
        <f t="shared" si="140"/>
        <v>1</v>
      </c>
      <c r="DB551">
        <f t="shared" si="141"/>
        <v>6.9</v>
      </c>
      <c r="DC551">
        <f t="shared" si="142"/>
        <v>0</v>
      </c>
    </row>
    <row r="552" spans="1:107">
      <c r="A552">
        <f ca="1">ROW(Source!A158)</f>
        <v>158</v>
      </c>
      <c r="B552">
        <v>991675999</v>
      </c>
      <c r="C552">
        <v>991739771</v>
      </c>
      <c r="D552">
        <v>0</v>
      </c>
      <c r="E552">
        <v>0</v>
      </c>
      <c r="F552">
        <v>1</v>
      </c>
      <c r="G552">
        <v>1</v>
      </c>
      <c r="H552">
        <v>3</v>
      </c>
      <c r="I552" t="s">
        <v>109</v>
      </c>
      <c r="K552" t="s">
        <v>339</v>
      </c>
      <c r="L552">
        <v>1354</v>
      </c>
      <c r="N552">
        <v>1010</v>
      </c>
      <c r="O552" t="s">
        <v>144</v>
      </c>
      <c r="P552" t="s">
        <v>145</v>
      </c>
      <c r="Q552">
        <v>1</v>
      </c>
      <c r="W552">
        <v>0</v>
      </c>
      <c r="X552">
        <v>-923535516</v>
      </c>
      <c r="Y552">
        <v>0.5</v>
      </c>
      <c r="AA552">
        <v>1150</v>
      </c>
      <c r="AB552">
        <v>0</v>
      </c>
      <c r="AC552">
        <v>0</v>
      </c>
      <c r="AD552">
        <v>0</v>
      </c>
      <c r="AE552">
        <v>1150</v>
      </c>
      <c r="AF552">
        <v>0</v>
      </c>
      <c r="AG552">
        <v>0</v>
      </c>
      <c r="AH552">
        <v>0</v>
      </c>
      <c r="AI552">
        <v>1</v>
      </c>
      <c r="AJ552">
        <v>1</v>
      </c>
      <c r="AK552">
        <v>1</v>
      </c>
      <c r="AL552">
        <v>1</v>
      </c>
      <c r="AN552">
        <v>0</v>
      </c>
      <c r="AO552">
        <v>0</v>
      </c>
      <c r="AP552">
        <v>0</v>
      </c>
      <c r="AQ552">
        <v>0</v>
      </c>
      <c r="AR552">
        <v>0</v>
      </c>
      <c r="AT552">
        <v>0.5</v>
      </c>
      <c r="AV552">
        <v>0</v>
      </c>
      <c r="AW552">
        <v>1</v>
      </c>
      <c r="AX552">
        <v>-1</v>
      </c>
      <c r="AY552">
        <v>0</v>
      </c>
      <c r="AZ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CX552">
        <f ca="1">Y552*Source!I158</f>
        <v>1</v>
      </c>
      <c r="CY552">
        <f t="shared" si="138"/>
        <v>1150</v>
      </c>
      <c r="CZ552">
        <f t="shared" si="139"/>
        <v>1150</v>
      </c>
      <c r="DA552">
        <f t="shared" si="140"/>
        <v>1</v>
      </c>
      <c r="DB552">
        <f t="shared" si="141"/>
        <v>575</v>
      </c>
      <c r="DC552">
        <f t="shared" si="142"/>
        <v>0</v>
      </c>
    </row>
    <row r="553" spans="1:107">
      <c r="A553">
        <f ca="1">ROW(Source!A158)</f>
        <v>158</v>
      </c>
      <c r="B553">
        <v>991675999</v>
      </c>
      <c r="C553">
        <v>991739771</v>
      </c>
      <c r="D553">
        <v>0</v>
      </c>
      <c r="E553">
        <v>0</v>
      </c>
      <c r="F553">
        <v>1</v>
      </c>
      <c r="G553">
        <v>1</v>
      </c>
      <c r="H553">
        <v>3</v>
      </c>
      <c r="I553" t="s">
        <v>109</v>
      </c>
      <c r="K553" t="s">
        <v>342</v>
      </c>
      <c r="L553">
        <v>1354</v>
      </c>
      <c r="N553">
        <v>1010</v>
      </c>
      <c r="O553" t="s">
        <v>144</v>
      </c>
      <c r="P553" t="s">
        <v>145</v>
      </c>
      <c r="Q553">
        <v>1</v>
      </c>
      <c r="W553">
        <v>0</v>
      </c>
      <c r="X553">
        <v>-465202033</v>
      </c>
      <c r="Y553">
        <v>0.5</v>
      </c>
      <c r="AA553">
        <v>20000</v>
      </c>
      <c r="AB553">
        <v>0</v>
      </c>
      <c r="AC553">
        <v>0</v>
      </c>
      <c r="AD553">
        <v>0</v>
      </c>
      <c r="AE553">
        <v>20000</v>
      </c>
      <c r="AF553">
        <v>0</v>
      </c>
      <c r="AG553">
        <v>0</v>
      </c>
      <c r="AH553">
        <v>0</v>
      </c>
      <c r="AI553">
        <v>1</v>
      </c>
      <c r="AJ553">
        <v>1</v>
      </c>
      <c r="AK553">
        <v>1</v>
      </c>
      <c r="AL553">
        <v>1</v>
      </c>
      <c r="AN553">
        <v>0</v>
      </c>
      <c r="AO553">
        <v>0</v>
      </c>
      <c r="AP553">
        <v>0</v>
      </c>
      <c r="AQ553">
        <v>0</v>
      </c>
      <c r="AR553">
        <v>0</v>
      </c>
      <c r="AT553">
        <v>0.5</v>
      </c>
      <c r="AV553">
        <v>0</v>
      </c>
      <c r="AW553">
        <v>1</v>
      </c>
      <c r="AX553">
        <v>-1</v>
      </c>
      <c r="AY553">
        <v>0</v>
      </c>
      <c r="AZ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CX553">
        <f ca="1">Y553*Source!I158</f>
        <v>1</v>
      </c>
      <c r="CY553">
        <f t="shared" si="138"/>
        <v>20000</v>
      </c>
      <c r="CZ553">
        <f t="shared" si="139"/>
        <v>20000</v>
      </c>
      <c r="DA553">
        <f t="shared" si="140"/>
        <v>1</v>
      </c>
      <c r="DB553">
        <f t="shared" si="141"/>
        <v>10000</v>
      </c>
      <c r="DC553">
        <f t="shared" si="142"/>
        <v>0</v>
      </c>
    </row>
    <row r="554" spans="1:107">
      <c r="A554">
        <f ca="1">ROW(Source!A159)</f>
        <v>159</v>
      </c>
      <c r="B554">
        <v>991676013</v>
      </c>
      <c r="C554">
        <v>991739771</v>
      </c>
      <c r="D554">
        <v>37775402</v>
      </c>
      <c r="E554">
        <v>1</v>
      </c>
      <c r="F554">
        <v>1</v>
      </c>
      <c r="G554">
        <v>1</v>
      </c>
      <c r="H554">
        <v>1</v>
      </c>
      <c r="I554" t="s">
        <v>581</v>
      </c>
      <c r="K554" t="s">
        <v>582</v>
      </c>
      <c r="L554">
        <v>1369</v>
      </c>
      <c r="N554">
        <v>1013</v>
      </c>
      <c r="O554" t="s">
        <v>499</v>
      </c>
      <c r="P554" t="s">
        <v>499</v>
      </c>
      <c r="Q554">
        <v>1</v>
      </c>
      <c r="W554">
        <v>0</v>
      </c>
      <c r="X554">
        <v>855544366</v>
      </c>
      <c r="Y554">
        <v>1.6904999999999999</v>
      </c>
      <c r="AA554">
        <v>0</v>
      </c>
      <c r="AB554">
        <v>0</v>
      </c>
      <c r="AC554">
        <v>0</v>
      </c>
      <c r="AD554">
        <v>9.07</v>
      </c>
      <c r="AE554">
        <v>0</v>
      </c>
      <c r="AF554">
        <v>0</v>
      </c>
      <c r="AG554">
        <v>0</v>
      </c>
      <c r="AH554">
        <v>9.07</v>
      </c>
      <c r="AI554">
        <v>1</v>
      </c>
      <c r="AJ554">
        <v>1</v>
      </c>
      <c r="AK554">
        <v>1</v>
      </c>
      <c r="AL554">
        <v>1</v>
      </c>
      <c r="AN554">
        <v>0</v>
      </c>
      <c r="AO554">
        <v>1</v>
      </c>
      <c r="AP554">
        <v>1</v>
      </c>
      <c r="AQ554">
        <v>0</v>
      </c>
      <c r="AR554">
        <v>0</v>
      </c>
      <c r="AT554">
        <v>1.47</v>
      </c>
      <c r="AU554" t="s">
        <v>98</v>
      </c>
      <c r="AV554">
        <v>1</v>
      </c>
      <c r="AW554">
        <v>2</v>
      </c>
      <c r="AX554">
        <v>991739772</v>
      </c>
      <c r="AY554">
        <v>1</v>
      </c>
      <c r="AZ554">
        <v>0</v>
      </c>
      <c r="BA554">
        <v>539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CX554">
        <f ca="1">Y554*Source!I159</f>
        <v>3.3809999999999998</v>
      </c>
      <c r="CY554">
        <f>AD554</f>
        <v>9.07</v>
      </c>
      <c r="CZ554">
        <f>AH554</f>
        <v>9.07</v>
      </c>
      <c r="DA554">
        <f>AL554</f>
        <v>1</v>
      </c>
      <c r="DB554">
        <f>ROUND((ROUND(AT554*CZ554,2)*1.15),6)</f>
        <v>15.329499999999999</v>
      </c>
      <c r="DC554">
        <f>ROUND((ROUND(AT554*AG554,2)*1.15),6)</f>
        <v>0</v>
      </c>
    </row>
    <row r="555" spans="1:107">
      <c r="A555">
        <f ca="1">ROW(Source!A159)</f>
        <v>159</v>
      </c>
      <c r="B555">
        <v>991676013</v>
      </c>
      <c r="C555">
        <v>991739771</v>
      </c>
      <c r="D555">
        <v>338037086</v>
      </c>
      <c r="E555">
        <v>1</v>
      </c>
      <c r="F555">
        <v>1</v>
      </c>
      <c r="G555">
        <v>1</v>
      </c>
      <c r="H555">
        <v>2</v>
      </c>
      <c r="I555" t="s">
        <v>619</v>
      </c>
      <c r="J555" t="s">
        <v>620</v>
      </c>
      <c r="K555" t="s">
        <v>621</v>
      </c>
      <c r="L555">
        <v>1368</v>
      </c>
      <c r="N555">
        <v>91022270</v>
      </c>
      <c r="O555" t="s">
        <v>505</v>
      </c>
      <c r="P555" t="s">
        <v>505</v>
      </c>
      <c r="Q555">
        <v>1</v>
      </c>
      <c r="W555">
        <v>0</v>
      </c>
      <c r="X555">
        <v>1474986261</v>
      </c>
      <c r="Y555">
        <v>0.4375</v>
      </c>
      <c r="AA555">
        <v>0</v>
      </c>
      <c r="AB555">
        <v>60.26</v>
      </c>
      <c r="AC555">
        <v>0</v>
      </c>
      <c r="AD555">
        <v>0</v>
      </c>
      <c r="AE555">
        <v>0</v>
      </c>
      <c r="AF555">
        <v>8.1</v>
      </c>
      <c r="AG555">
        <v>0</v>
      </c>
      <c r="AH555">
        <v>0</v>
      </c>
      <c r="AI555">
        <v>1</v>
      </c>
      <c r="AJ555">
        <v>7.44</v>
      </c>
      <c r="AK555">
        <v>33.6</v>
      </c>
      <c r="AL555">
        <v>1</v>
      </c>
      <c r="AN555">
        <v>0</v>
      </c>
      <c r="AO555">
        <v>1</v>
      </c>
      <c r="AP555">
        <v>1</v>
      </c>
      <c r="AQ555">
        <v>0</v>
      </c>
      <c r="AR555">
        <v>0</v>
      </c>
      <c r="AT555">
        <v>0.35</v>
      </c>
      <c r="AU555" t="s">
        <v>97</v>
      </c>
      <c r="AV555">
        <v>0</v>
      </c>
      <c r="AW555">
        <v>2</v>
      </c>
      <c r="AX555">
        <v>991739773</v>
      </c>
      <c r="AY555">
        <v>1</v>
      </c>
      <c r="AZ555">
        <v>0</v>
      </c>
      <c r="BA555">
        <v>540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CX555">
        <f ca="1">Y555*Source!I159</f>
        <v>0.875</v>
      </c>
      <c r="CY555">
        <f>AB555</f>
        <v>60.26</v>
      </c>
      <c r="CZ555">
        <f>AF555</f>
        <v>8.1</v>
      </c>
      <c r="DA555">
        <f>AJ555</f>
        <v>7.44</v>
      </c>
      <c r="DB555">
        <f>ROUND((ROUND(AT555*CZ555,2)*1.25),6)</f>
        <v>3.55</v>
      </c>
      <c r="DC555">
        <f>ROUND((ROUND(AT555*AG555,2)*1.25),6)</f>
        <v>0</v>
      </c>
    </row>
    <row r="556" spans="1:107">
      <c r="A556">
        <f ca="1">ROW(Source!A159)</f>
        <v>159</v>
      </c>
      <c r="B556">
        <v>991676013</v>
      </c>
      <c r="C556">
        <v>991739771</v>
      </c>
      <c r="D556">
        <v>338039342</v>
      </c>
      <c r="E556">
        <v>1</v>
      </c>
      <c r="F556">
        <v>1</v>
      </c>
      <c r="G556">
        <v>1</v>
      </c>
      <c r="H556">
        <v>2</v>
      </c>
      <c r="I556" t="s">
        <v>524</v>
      </c>
      <c r="J556" t="s">
        <v>525</v>
      </c>
      <c r="K556" t="s">
        <v>526</v>
      </c>
      <c r="L556">
        <v>1368</v>
      </c>
      <c r="N556">
        <v>91022270</v>
      </c>
      <c r="O556" t="s">
        <v>505</v>
      </c>
      <c r="P556" t="s">
        <v>505</v>
      </c>
      <c r="Q556">
        <v>1</v>
      </c>
      <c r="W556">
        <v>0</v>
      </c>
      <c r="X556">
        <v>1230759911</v>
      </c>
      <c r="Y556">
        <v>2.5000000000000001E-2</v>
      </c>
      <c r="AA556">
        <v>0</v>
      </c>
      <c r="AB556">
        <v>932.72</v>
      </c>
      <c r="AC556">
        <v>389.76</v>
      </c>
      <c r="AD556">
        <v>0</v>
      </c>
      <c r="AE556">
        <v>0</v>
      </c>
      <c r="AF556">
        <v>87.17</v>
      </c>
      <c r="AG556">
        <v>11.6</v>
      </c>
      <c r="AH556">
        <v>0</v>
      </c>
      <c r="AI556">
        <v>1</v>
      </c>
      <c r="AJ556">
        <v>10.7</v>
      </c>
      <c r="AK556">
        <v>33.6</v>
      </c>
      <c r="AL556">
        <v>1</v>
      </c>
      <c r="AN556">
        <v>0</v>
      </c>
      <c r="AO556">
        <v>1</v>
      </c>
      <c r="AP556">
        <v>1</v>
      </c>
      <c r="AQ556">
        <v>0</v>
      </c>
      <c r="AR556">
        <v>0</v>
      </c>
      <c r="AT556">
        <v>0.02</v>
      </c>
      <c r="AU556" t="s">
        <v>97</v>
      </c>
      <c r="AV556">
        <v>0</v>
      </c>
      <c r="AW556">
        <v>2</v>
      </c>
      <c r="AX556">
        <v>991739774</v>
      </c>
      <c r="AY556">
        <v>1</v>
      </c>
      <c r="AZ556">
        <v>0</v>
      </c>
      <c r="BA556">
        <v>541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CX556">
        <f ca="1">Y556*Source!I159</f>
        <v>0.05</v>
      </c>
      <c r="CY556">
        <f>AB556</f>
        <v>932.72</v>
      </c>
      <c r="CZ556">
        <f>AF556</f>
        <v>87.17</v>
      </c>
      <c r="DA556">
        <f>AJ556</f>
        <v>10.7</v>
      </c>
      <c r="DB556">
        <f>ROUND((ROUND(AT556*CZ556,2)*1.25),6)</f>
        <v>2.1749999999999998</v>
      </c>
      <c r="DC556">
        <f>ROUND((ROUND(AT556*AG556,2)*1.25),6)</f>
        <v>0.28749999999999998</v>
      </c>
    </row>
    <row r="557" spans="1:107">
      <c r="A557">
        <f ca="1">ROW(Source!A159)</f>
        <v>159</v>
      </c>
      <c r="B557">
        <v>991676013</v>
      </c>
      <c r="C557">
        <v>991739771</v>
      </c>
      <c r="D557">
        <v>337978401</v>
      </c>
      <c r="E557">
        <v>1</v>
      </c>
      <c r="F557">
        <v>1</v>
      </c>
      <c r="G557">
        <v>1</v>
      </c>
      <c r="H557">
        <v>3</v>
      </c>
      <c r="I557" t="s">
        <v>622</v>
      </c>
      <c r="J557" t="s">
        <v>623</v>
      </c>
      <c r="K557" t="s">
        <v>624</v>
      </c>
      <c r="L557">
        <v>1348</v>
      </c>
      <c r="N557">
        <v>39568864</v>
      </c>
      <c r="O557" t="s">
        <v>530</v>
      </c>
      <c r="P557" t="s">
        <v>530</v>
      </c>
      <c r="Q557">
        <v>1000</v>
      </c>
      <c r="W557">
        <v>0</v>
      </c>
      <c r="X557">
        <v>-2063358494</v>
      </c>
      <c r="Y557">
        <v>1.3999999999999999E-4</v>
      </c>
      <c r="AA557">
        <v>93568.86</v>
      </c>
      <c r="AB557">
        <v>0</v>
      </c>
      <c r="AC557">
        <v>0</v>
      </c>
      <c r="AD557">
        <v>0</v>
      </c>
      <c r="AE557">
        <v>10362</v>
      </c>
      <c r="AF557">
        <v>0</v>
      </c>
      <c r="AG557">
        <v>0</v>
      </c>
      <c r="AH557">
        <v>0</v>
      </c>
      <c r="AI557">
        <v>9.0299999999999994</v>
      </c>
      <c r="AJ557">
        <v>1</v>
      </c>
      <c r="AK557">
        <v>1</v>
      </c>
      <c r="AL557">
        <v>1</v>
      </c>
      <c r="AN557">
        <v>0</v>
      </c>
      <c r="AO557">
        <v>1</v>
      </c>
      <c r="AP557">
        <v>0</v>
      </c>
      <c r="AQ557">
        <v>0</v>
      </c>
      <c r="AR557">
        <v>0</v>
      </c>
      <c r="AT557">
        <v>1.3999999999999999E-4</v>
      </c>
      <c r="AV557">
        <v>0</v>
      </c>
      <c r="AW557">
        <v>2</v>
      </c>
      <c r="AX557">
        <v>991739775</v>
      </c>
      <c r="AY557">
        <v>1</v>
      </c>
      <c r="AZ557">
        <v>0</v>
      </c>
      <c r="BA557">
        <v>542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CX557">
        <f ca="1">Y557*Source!I159</f>
        <v>2.7999999999999998E-4</v>
      </c>
      <c r="CY557">
        <f t="shared" ref="CY557:CY562" si="143">AA557</f>
        <v>93568.86</v>
      </c>
      <c r="CZ557">
        <f t="shared" ref="CZ557:CZ562" si="144">AE557</f>
        <v>10362</v>
      </c>
      <c r="DA557">
        <f t="shared" ref="DA557:DA562" si="145">AI557</f>
        <v>9.0299999999999994</v>
      </c>
      <c r="DB557">
        <f t="shared" ref="DB557:DB570" si="146">ROUND(ROUND(AT557*CZ557,2),6)</f>
        <v>1.45</v>
      </c>
      <c r="DC557">
        <f t="shared" ref="DC557:DC570" si="147">ROUND(ROUND(AT557*AG557,2),6)</f>
        <v>0</v>
      </c>
    </row>
    <row r="558" spans="1:107">
      <c r="A558">
        <f ca="1">ROW(Source!A159)</f>
        <v>159</v>
      </c>
      <c r="B558">
        <v>991676013</v>
      </c>
      <c r="C558">
        <v>991739771</v>
      </c>
      <c r="D558">
        <v>337978655</v>
      </c>
      <c r="E558">
        <v>1</v>
      </c>
      <c r="F558">
        <v>1</v>
      </c>
      <c r="G558">
        <v>1</v>
      </c>
      <c r="H558">
        <v>3</v>
      </c>
      <c r="I558" t="s">
        <v>642</v>
      </c>
      <c r="J558" t="s">
        <v>643</v>
      </c>
      <c r="K558" t="s">
        <v>644</v>
      </c>
      <c r="L558">
        <v>1348</v>
      </c>
      <c r="N558">
        <v>39568864</v>
      </c>
      <c r="O558" t="s">
        <v>530</v>
      </c>
      <c r="P558" t="s">
        <v>530</v>
      </c>
      <c r="Q558">
        <v>1000</v>
      </c>
      <c r="W558">
        <v>0</v>
      </c>
      <c r="X558">
        <v>-1701539228</v>
      </c>
      <c r="Y558">
        <v>1.1000000000000001E-3</v>
      </c>
      <c r="AA558">
        <v>74298.3</v>
      </c>
      <c r="AB558">
        <v>0</v>
      </c>
      <c r="AC558">
        <v>0</v>
      </c>
      <c r="AD558">
        <v>0</v>
      </c>
      <c r="AE558">
        <v>14830</v>
      </c>
      <c r="AF558">
        <v>0</v>
      </c>
      <c r="AG558">
        <v>0</v>
      </c>
      <c r="AH558">
        <v>0</v>
      </c>
      <c r="AI558">
        <v>5.01</v>
      </c>
      <c r="AJ558">
        <v>1</v>
      </c>
      <c r="AK558">
        <v>1</v>
      </c>
      <c r="AL558">
        <v>1</v>
      </c>
      <c r="AN558">
        <v>0</v>
      </c>
      <c r="AO558">
        <v>1</v>
      </c>
      <c r="AP558">
        <v>0</v>
      </c>
      <c r="AQ558">
        <v>0</v>
      </c>
      <c r="AR558">
        <v>0</v>
      </c>
      <c r="AT558">
        <v>1.1000000000000001E-3</v>
      </c>
      <c r="AV558">
        <v>0</v>
      </c>
      <c r="AW558">
        <v>2</v>
      </c>
      <c r="AX558">
        <v>991739776</v>
      </c>
      <c r="AY558">
        <v>1</v>
      </c>
      <c r="AZ558">
        <v>0</v>
      </c>
      <c r="BA558">
        <v>543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CX558">
        <f ca="1">Y558*Source!I159</f>
        <v>2.2000000000000001E-3</v>
      </c>
      <c r="CY558">
        <f t="shared" si="143"/>
        <v>74298.3</v>
      </c>
      <c r="CZ558">
        <f t="shared" si="144"/>
        <v>14830</v>
      </c>
      <c r="DA558">
        <f t="shared" si="145"/>
        <v>5.01</v>
      </c>
      <c r="DB558">
        <f t="shared" si="146"/>
        <v>16.309999999999999</v>
      </c>
      <c r="DC558">
        <f t="shared" si="147"/>
        <v>0</v>
      </c>
    </row>
    <row r="559" spans="1:107">
      <c r="A559">
        <f ca="1">ROW(Source!A159)</f>
        <v>159</v>
      </c>
      <c r="B559">
        <v>991676013</v>
      </c>
      <c r="C559">
        <v>991739771</v>
      </c>
      <c r="D559">
        <v>338025035</v>
      </c>
      <c r="E559">
        <v>1</v>
      </c>
      <c r="F559">
        <v>1</v>
      </c>
      <c r="G559">
        <v>1</v>
      </c>
      <c r="H559">
        <v>3</v>
      </c>
      <c r="I559" t="s">
        <v>200</v>
      </c>
      <c r="J559" t="s">
        <v>202</v>
      </c>
      <c r="K559" t="s">
        <v>201</v>
      </c>
      <c r="L559">
        <v>195242642</v>
      </c>
      <c r="N559">
        <v>1010</v>
      </c>
      <c r="O559" t="s">
        <v>145</v>
      </c>
      <c r="P559" t="s">
        <v>145</v>
      </c>
      <c r="Q559">
        <v>1</v>
      </c>
      <c r="W559">
        <v>0</v>
      </c>
      <c r="X559">
        <v>433429360</v>
      </c>
      <c r="Y559">
        <v>2</v>
      </c>
      <c r="AA559">
        <v>195.93</v>
      </c>
      <c r="AB559">
        <v>0</v>
      </c>
      <c r="AC559">
        <v>0</v>
      </c>
      <c r="AD559">
        <v>0</v>
      </c>
      <c r="AE559">
        <v>27.99</v>
      </c>
      <c r="AF559">
        <v>0</v>
      </c>
      <c r="AG559">
        <v>0</v>
      </c>
      <c r="AH559">
        <v>0</v>
      </c>
      <c r="AI559">
        <v>7</v>
      </c>
      <c r="AJ559">
        <v>1</v>
      </c>
      <c r="AK559">
        <v>1</v>
      </c>
      <c r="AL559">
        <v>1</v>
      </c>
      <c r="AN559">
        <v>0</v>
      </c>
      <c r="AO559">
        <v>1</v>
      </c>
      <c r="AP559">
        <v>0</v>
      </c>
      <c r="AQ559">
        <v>0</v>
      </c>
      <c r="AR559">
        <v>0</v>
      </c>
      <c r="AT559">
        <v>2</v>
      </c>
      <c r="AV559">
        <v>0</v>
      </c>
      <c r="AW559">
        <v>2</v>
      </c>
      <c r="AX559">
        <v>991739778</v>
      </c>
      <c r="AY559">
        <v>1</v>
      </c>
      <c r="AZ559">
        <v>0</v>
      </c>
      <c r="BA559">
        <v>545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CX559">
        <f ca="1">Y559*Source!I159</f>
        <v>4</v>
      </c>
      <c r="CY559">
        <f t="shared" si="143"/>
        <v>195.93</v>
      </c>
      <c r="CZ559">
        <f t="shared" si="144"/>
        <v>27.99</v>
      </c>
      <c r="DA559">
        <f t="shared" si="145"/>
        <v>7</v>
      </c>
      <c r="DB559">
        <f t="shared" si="146"/>
        <v>55.98</v>
      </c>
      <c r="DC559">
        <f t="shared" si="147"/>
        <v>0</v>
      </c>
    </row>
    <row r="560" spans="1:107">
      <c r="A560">
        <f ca="1">ROW(Source!A159)</f>
        <v>159</v>
      </c>
      <c r="B560">
        <v>991676013</v>
      </c>
      <c r="C560">
        <v>991739771</v>
      </c>
      <c r="D560">
        <v>338036064</v>
      </c>
      <c r="E560">
        <v>1</v>
      </c>
      <c r="F560">
        <v>1</v>
      </c>
      <c r="G560">
        <v>1</v>
      </c>
      <c r="H560">
        <v>3</v>
      </c>
      <c r="I560" t="s">
        <v>645</v>
      </c>
      <c r="J560" t="s">
        <v>646</v>
      </c>
      <c r="K560" t="s">
        <v>647</v>
      </c>
      <c r="L560">
        <v>1356</v>
      </c>
      <c r="N560">
        <v>1010</v>
      </c>
      <c r="O560" t="s">
        <v>589</v>
      </c>
      <c r="P560" t="s">
        <v>589</v>
      </c>
      <c r="Q560">
        <v>1000</v>
      </c>
      <c r="W560">
        <v>0</v>
      </c>
      <c r="X560">
        <v>469352752</v>
      </c>
      <c r="Y560">
        <v>2E-3</v>
      </c>
      <c r="AA560">
        <v>9763.5300000000007</v>
      </c>
      <c r="AB560">
        <v>0</v>
      </c>
      <c r="AC560">
        <v>0</v>
      </c>
      <c r="AD560">
        <v>0</v>
      </c>
      <c r="AE560">
        <v>3450.01</v>
      </c>
      <c r="AF560">
        <v>0</v>
      </c>
      <c r="AG560">
        <v>0</v>
      </c>
      <c r="AH560">
        <v>0</v>
      </c>
      <c r="AI560">
        <v>2.83</v>
      </c>
      <c r="AJ560">
        <v>1</v>
      </c>
      <c r="AK560">
        <v>1</v>
      </c>
      <c r="AL560">
        <v>1</v>
      </c>
      <c r="AN560">
        <v>0</v>
      </c>
      <c r="AO560">
        <v>1</v>
      </c>
      <c r="AP560">
        <v>0</v>
      </c>
      <c r="AQ560">
        <v>0</v>
      </c>
      <c r="AR560">
        <v>0</v>
      </c>
      <c r="AT560">
        <v>2E-3</v>
      </c>
      <c r="AV560">
        <v>0</v>
      </c>
      <c r="AW560">
        <v>2</v>
      </c>
      <c r="AX560">
        <v>991739779</v>
      </c>
      <c r="AY560">
        <v>1</v>
      </c>
      <c r="AZ560">
        <v>0</v>
      </c>
      <c r="BA560">
        <v>546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CX560">
        <f ca="1">Y560*Source!I159</f>
        <v>4.0000000000000001E-3</v>
      </c>
      <c r="CY560">
        <f t="shared" si="143"/>
        <v>9763.5300000000007</v>
      </c>
      <c r="CZ560">
        <f t="shared" si="144"/>
        <v>3450.01</v>
      </c>
      <c r="DA560">
        <f t="shared" si="145"/>
        <v>2.83</v>
      </c>
      <c r="DB560">
        <f t="shared" si="146"/>
        <v>6.9</v>
      </c>
      <c r="DC560">
        <f t="shared" si="147"/>
        <v>0</v>
      </c>
    </row>
    <row r="561" spans="1:107">
      <c r="A561">
        <f ca="1">ROW(Source!A159)</f>
        <v>159</v>
      </c>
      <c r="B561">
        <v>991676013</v>
      </c>
      <c r="C561">
        <v>991739771</v>
      </c>
      <c r="D561">
        <v>0</v>
      </c>
      <c r="E561">
        <v>0</v>
      </c>
      <c r="F561">
        <v>1</v>
      </c>
      <c r="G561">
        <v>1</v>
      </c>
      <c r="H561">
        <v>3</v>
      </c>
      <c r="I561" t="s">
        <v>109</v>
      </c>
      <c r="K561" t="s">
        <v>339</v>
      </c>
      <c r="L561">
        <v>1354</v>
      </c>
      <c r="N561">
        <v>1010</v>
      </c>
      <c r="O561" t="s">
        <v>144</v>
      </c>
      <c r="P561" t="s">
        <v>145</v>
      </c>
      <c r="Q561">
        <v>1</v>
      </c>
      <c r="W561">
        <v>0</v>
      </c>
      <c r="X561">
        <v>-923535516</v>
      </c>
      <c r="Y561">
        <v>0.5</v>
      </c>
      <c r="AA561">
        <v>1150</v>
      </c>
      <c r="AB561">
        <v>0</v>
      </c>
      <c r="AC561">
        <v>0</v>
      </c>
      <c r="AD561">
        <v>0</v>
      </c>
      <c r="AE561">
        <v>1150</v>
      </c>
      <c r="AF561">
        <v>0</v>
      </c>
      <c r="AG561">
        <v>0</v>
      </c>
      <c r="AH561">
        <v>0</v>
      </c>
      <c r="AI561">
        <v>1</v>
      </c>
      <c r="AJ561">
        <v>1</v>
      </c>
      <c r="AK561">
        <v>1</v>
      </c>
      <c r="AL561">
        <v>1</v>
      </c>
      <c r="AN561">
        <v>0</v>
      </c>
      <c r="AO561">
        <v>0</v>
      </c>
      <c r="AP561">
        <v>0</v>
      </c>
      <c r="AQ561">
        <v>0</v>
      </c>
      <c r="AR561">
        <v>0</v>
      </c>
      <c r="AT561">
        <v>0.5</v>
      </c>
      <c r="AV561">
        <v>0</v>
      </c>
      <c r="AW561">
        <v>1</v>
      </c>
      <c r="AX561">
        <v>-1</v>
      </c>
      <c r="AY561">
        <v>0</v>
      </c>
      <c r="AZ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CX561">
        <f ca="1">Y561*Source!I159</f>
        <v>1</v>
      </c>
      <c r="CY561">
        <f t="shared" si="143"/>
        <v>1150</v>
      </c>
      <c r="CZ561">
        <f t="shared" si="144"/>
        <v>1150</v>
      </c>
      <c r="DA561">
        <f t="shared" si="145"/>
        <v>1</v>
      </c>
      <c r="DB561">
        <f t="shared" si="146"/>
        <v>575</v>
      </c>
      <c r="DC561">
        <f t="shared" si="147"/>
        <v>0</v>
      </c>
    </row>
    <row r="562" spans="1:107">
      <c r="A562">
        <f ca="1">ROW(Source!A159)</f>
        <v>159</v>
      </c>
      <c r="B562">
        <v>991676013</v>
      </c>
      <c r="C562">
        <v>991739771</v>
      </c>
      <c r="D562">
        <v>0</v>
      </c>
      <c r="E562">
        <v>0</v>
      </c>
      <c r="F562">
        <v>1</v>
      </c>
      <c r="G562">
        <v>1</v>
      </c>
      <c r="H562">
        <v>3</v>
      </c>
      <c r="I562" t="s">
        <v>109</v>
      </c>
      <c r="K562" t="s">
        <v>342</v>
      </c>
      <c r="L562">
        <v>1354</v>
      </c>
      <c r="N562">
        <v>1010</v>
      </c>
      <c r="O562" t="s">
        <v>144</v>
      </c>
      <c r="P562" t="s">
        <v>145</v>
      </c>
      <c r="Q562">
        <v>1</v>
      </c>
      <c r="W562">
        <v>0</v>
      </c>
      <c r="X562">
        <v>-465202033</v>
      </c>
      <c r="Y562">
        <v>0.5</v>
      </c>
      <c r="AA562">
        <v>20000</v>
      </c>
      <c r="AB562">
        <v>0</v>
      </c>
      <c r="AC562">
        <v>0</v>
      </c>
      <c r="AD562">
        <v>0</v>
      </c>
      <c r="AE562">
        <v>20000</v>
      </c>
      <c r="AF562">
        <v>0</v>
      </c>
      <c r="AG562">
        <v>0</v>
      </c>
      <c r="AH562">
        <v>0</v>
      </c>
      <c r="AI562">
        <v>1</v>
      </c>
      <c r="AJ562">
        <v>1</v>
      </c>
      <c r="AK562">
        <v>1</v>
      </c>
      <c r="AL562">
        <v>1</v>
      </c>
      <c r="AN562">
        <v>0</v>
      </c>
      <c r="AO562">
        <v>0</v>
      </c>
      <c r="AP562">
        <v>0</v>
      </c>
      <c r="AQ562">
        <v>0</v>
      </c>
      <c r="AR562">
        <v>0</v>
      </c>
      <c r="AT562">
        <v>0.5</v>
      </c>
      <c r="AV562">
        <v>0</v>
      </c>
      <c r="AW562">
        <v>1</v>
      </c>
      <c r="AX562">
        <v>-1</v>
      </c>
      <c r="AY562">
        <v>0</v>
      </c>
      <c r="AZ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CX562">
        <f ca="1">Y562*Source!I159</f>
        <v>1</v>
      </c>
      <c r="CY562">
        <f t="shared" si="143"/>
        <v>20000</v>
      </c>
      <c r="CZ562">
        <f t="shared" si="144"/>
        <v>20000</v>
      </c>
      <c r="DA562">
        <f t="shared" si="145"/>
        <v>1</v>
      </c>
      <c r="DB562">
        <f t="shared" si="146"/>
        <v>10000</v>
      </c>
      <c r="DC562">
        <f t="shared" si="147"/>
        <v>0</v>
      </c>
    </row>
    <row r="563" spans="1:107">
      <c r="A563">
        <f ca="1">ROW(Source!A164)</f>
        <v>164</v>
      </c>
      <c r="B563">
        <v>991675999</v>
      </c>
      <c r="C563">
        <v>991741832</v>
      </c>
      <c r="D563">
        <v>338276497</v>
      </c>
      <c r="E563">
        <v>1</v>
      </c>
      <c r="F563">
        <v>1</v>
      </c>
      <c r="G563">
        <v>1</v>
      </c>
      <c r="H563">
        <v>1</v>
      </c>
      <c r="I563" t="s">
        <v>667</v>
      </c>
      <c r="K563" t="s">
        <v>668</v>
      </c>
      <c r="L563">
        <v>1369</v>
      </c>
      <c r="N563">
        <v>1013</v>
      </c>
      <c r="O563" t="s">
        <v>499</v>
      </c>
      <c r="P563" t="s">
        <v>499</v>
      </c>
      <c r="Q563">
        <v>1</v>
      </c>
      <c r="W563">
        <v>0</v>
      </c>
      <c r="X563">
        <v>-492150492</v>
      </c>
      <c r="Y563">
        <v>19</v>
      </c>
      <c r="AA563">
        <v>0</v>
      </c>
      <c r="AB563">
        <v>0</v>
      </c>
      <c r="AC563">
        <v>0</v>
      </c>
      <c r="AD563">
        <v>15.49</v>
      </c>
      <c r="AE563">
        <v>0</v>
      </c>
      <c r="AF563">
        <v>0</v>
      </c>
      <c r="AG563">
        <v>0</v>
      </c>
      <c r="AH563">
        <v>15.49</v>
      </c>
      <c r="AI563">
        <v>1</v>
      </c>
      <c r="AJ563">
        <v>1</v>
      </c>
      <c r="AK563">
        <v>1</v>
      </c>
      <c r="AL563">
        <v>1</v>
      </c>
      <c r="AN563">
        <v>0</v>
      </c>
      <c r="AO563">
        <v>1</v>
      </c>
      <c r="AP563">
        <v>0</v>
      </c>
      <c r="AQ563">
        <v>0</v>
      </c>
      <c r="AR563">
        <v>0</v>
      </c>
      <c r="AT563">
        <v>19</v>
      </c>
      <c r="AV563">
        <v>1</v>
      </c>
      <c r="AW563">
        <v>2</v>
      </c>
      <c r="AX563">
        <v>991824678</v>
      </c>
      <c r="AY563">
        <v>1</v>
      </c>
      <c r="AZ563">
        <v>0</v>
      </c>
      <c r="BA563">
        <v>547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CX563">
        <f ca="1">Y563*Source!I164</f>
        <v>57</v>
      </c>
      <c r="CY563">
        <f t="shared" ref="CY563:CY570" si="148">AD563</f>
        <v>15.49</v>
      </c>
      <c r="CZ563">
        <f t="shared" ref="CZ563:CZ570" si="149">AH563</f>
        <v>15.49</v>
      </c>
      <c r="DA563">
        <f t="shared" ref="DA563:DA570" si="150">AL563</f>
        <v>1</v>
      </c>
      <c r="DB563">
        <f t="shared" si="146"/>
        <v>294.31</v>
      </c>
      <c r="DC563">
        <f t="shared" si="147"/>
        <v>0</v>
      </c>
    </row>
    <row r="564" spans="1:107">
      <c r="A564">
        <f ca="1">ROW(Source!A164)</f>
        <v>164</v>
      </c>
      <c r="B564">
        <v>991675999</v>
      </c>
      <c r="C564">
        <v>991741832</v>
      </c>
      <c r="D564">
        <v>338284938</v>
      </c>
      <c r="E564">
        <v>1</v>
      </c>
      <c r="F564">
        <v>1</v>
      </c>
      <c r="G564">
        <v>1</v>
      </c>
      <c r="H564">
        <v>1</v>
      </c>
      <c r="I564" t="s">
        <v>669</v>
      </c>
      <c r="K564" t="s">
        <v>670</v>
      </c>
      <c r="L564">
        <v>1369</v>
      </c>
      <c r="N564">
        <v>1013</v>
      </c>
      <c r="O564" t="s">
        <v>499</v>
      </c>
      <c r="P564" t="s">
        <v>499</v>
      </c>
      <c r="Q564">
        <v>1</v>
      </c>
      <c r="W564">
        <v>0</v>
      </c>
      <c r="X564">
        <v>1660935601</v>
      </c>
      <c r="Y564">
        <v>9.5</v>
      </c>
      <c r="AA564">
        <v>0</v>
      </c>
      <c r="AB564">
        <v>0</v>
      </c>
      <c r="AC564">
        <v>0</v>
      </c>
      <c r="AD564">
        <v>14.09</v>
      </c>
      <c r="AE564">
        <v>0</v>
      </c>
      <c r="AF564">
        <v>0</v>
      </c>
      <c r="AG564">
        <v>0</v>
      </c>
      <c r="AH564">
        <v>14.09</v>
      </c>
      <c r="AI564">
        <v>1</v>
      </c>
      <c r="AJ564">
        <v>1</v>
      </c>
      <c r="AK564">
        <v>1</v>
      </c>
      <c r="AL564">
        <v>1</v>
      </c>
      <c r="AN564">
        <v>0</v>
      </c>
      <c r="AO564">
        <v>1</v>
      </c>
      <c r="AP564">
        <v>0</v>
      </c>
      <c r="AQ564">
        <v>0</v>
      </c>
      <c r="AR564">
        <v>0</v>
      </c>
      <c r="AT564">
        <v>9.5</v>
      </c>
      <c r="AV564">
        <v>1</v>
      </c>
      <c r="AW564">
        <v>2</v>
      </c>
      <c r="AX564">
        <v>991824679</v>
      </c>
      <c r="AY564">
        <v>1</v>
      </c>
      <c r="AZ564">
        <v>0</v>
      </c>
      <c r="BA564">
        <v>548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CX564">
        <f ca="1">Y564*Source!I164</f>
        <v>28.5</v>
      </c>
      <c r="CY564">
        <f t="shared" si="148"/>
        <v>14.09</v>
      </c>
      <c r="CZ564">
        <f t="shared" si="149"/>
        <v>14.09</v>
      </c>
      <c r="DA564">
        <f t="shared" si="150"/>
        <v>1</v>
      </c>
      <c r="DB564">
        <f t="shared" si="146"/>
        <v>133.86000000000001</v>
      </c>
      <c r="DC564">
        <f t="shared" si="147"/>
        <v>0</v>
      </c>
    </row>
    <row r="565" spans="1:107">
      <c r="A565">
        <f ca="1">ROW(Source!A164)</f>
        <v>164</v>
      </c>
      <c r="B565">
        <v>991675999</v>
      </c>
      <c r="C565">
        <v>991741832</v>
      </c>
      <c r="D565">
        <v>338348662</v>
      </c>
      <c r="E565">
        <v>1</v>
      </c>
      <c r="F565">
        <v>1</v>
      </c>
      <c r="G565">
        <v>1</v>
      </c>
      <c r="H565">
        <v>1</v>
      </c>
      <c r="I565" t="s">
        <v>671</v>
      </c>
      <c r="K565" t="s">
        <v>672</v>
      </c>
      <c r="L565">
        <v>1369</v>
      </c>
      <c r="N565">
        <v>1013</v>
      </c>
      <c r="O565" t="s">
        <v>499</v>
      </c>
      <c r="P565" t="s">
        <v>499</v>
      </c>
      <c r="Q565">
        <v>1</v>
      </c>
      <c r="W565">
        <v>0</v>
      </c>
      <c r="X565">
        <v>1891062217</v>
      </c>
      <c r="Y565">
        <v>1.9</v>
      </c>
      <c r="AA565">
        <v>0</v>
      </c>
      <c r="AB565">
        <v>0</v>
      </c>
      <c r="AC565">
        <v>0</v>
      </c>
      <c r="AD565">
        <v>18.329999999999998</v>
      </c>
      <c r="AE565">
        <v>0</v>
      </c>
      <c r="AF565">
        <v>0</v>
      </c>
      <c r="AG565">
        <v>0</v>
      </c>
      <c r="AH565">
        <v>18.329999999999998</v>
      </c>
      <c r="AI565">
        <v>1</v>
      </c>
      <c r="AJ565">
        <v>1</v>
      </c>
      <c r="AK565">
        <v>1</v>
      </c>
      <c r="AL565">
        <v>1</v>
      </c>
      <c r="AN565">
        <v>0</v>
      </c>
      <c r="AO565">
        <v>1</v>
      </c>
      <c r="AP565">
        <v>0</v>
      </c>
      <c r="AQ565">
        <v>0</v>
      </c>
      <c r="AR565">
        <v>0</v>
      </c>
      <c r="AT565">
        <v>1.9</v>
      </c>
      <c r="AV565">
        <v>1</v>
      </c>
      <c r="AW565">
        <v>2</v>
      </c>
      <c r="AX565">
        <v>991824680</v>
      </c>
      <c r="AY565">
        <v>1</v>
      </c>
      <c r="AZ565">
        <v>0</v>
      </c>
      <c r="BA565">
        <v>549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CX565">
        <f ca="1">Y565*Source!I164</f>
        <v>5.6999999999999993</v>
      </c>
      <c r="CY565">
        <f t="shared" si="148"/>
        <v>18.329999999999998</v>
      </c>
      <c r="CZ565">
        <f t="shared" si="149"/>
        <v>18.329999999999998</v>
      </c>
      <c r="DA565">
        <f t="shared" si="150"/>
        <v>1</v>
      </c>
      <c r="DB565">
        <f t="shared" si="146"/>
        <v>34.83</v>
      </c>
      <c r="DC565">
        <f t="shared" si="147"/>
        <v>0</v>
      </c>
    </row>
    <row r="566" spans="1:107">
      <c r="A566">
        <f ca="1">ROW(Source!A164)</f>
        <v>164</v>
      </c>
      <c r="B566">
        <v>991675999</v>
      </c>
      <c r="C566">
        <v>991741832</v>
      </c>
      <c r="D566">
        <v>338284897</v>
      </c>
      <c r="E566">
        <v>1</v>
      </c>
      <c r="F566">
        <v>1</v>
      </c>
      <c r="G566">
        <v>1</v>
      </c>
      <c r="H566">
        <v>1</v>
      </c>
      <c r="I566" t="s">
        <v>673</v>
      </c>
      <c r="K566" t="s">
        <v>674</v>
      </c>
      <c r="L566">
        <v>1369</v>
      </c>
      <c r="N566">
        <v>1013</v>
      </c>
      <c r="O566" t="s">
        <v>499</v>
      </c>
      <c r="P566" t="s">
        <v>499</v>
      </c>
      <c r="Q566">
        <v>1</v>
      </c>
      <c r="W566">
        <v>0</v>
      </c>
      <c r="X566">
        <v>1876455240</v>
      </c>
      <c r="Y566">
        <v>7.6</v>
      </c>
      <c r="AA566">
        <v>0</v>
      </c>
      <c r="AB566">
        <v>0</v>
      </c>
      <c r="AC566">
        <v>0</v>
      </c>
      <c r="AD566">
        <v>16.93</v>
      </c>
      <c r="AE566">
        <v>0</v>
      </c>
      <c r="AF566">
        <v>0</v>
      </c>
      <c r="AG566">
        <v>0</v>
      </c>
      <c r="AH566">
        <v>16.93</v>
      </c>
      <c r="AI566">
        <v>1</v>
      </c>
      <c r="AJ566">
        <v>1</v>
      </c>
      <c r="AK566">
        <v>1</v>
      </c>
      <c r="AL566">
        <v>1</v>
      </c>
      <c r="AN566">
        <v>0</v>
      </c>
      <c r="AO566">
        <v>1</v>
      </c>
      <c r="AP566">
        <v>0</v>
      </c>
      <c r="AQ566">
        <v>0</v>
      </c>
      <c r="AR566">
        <v>0</v>
      </c>
      <c r="AT566">
        <v>7.6</v>
      </c>
      <c r="AV566">
        <v>1</v>
      </c>
      <c r="AW566">
        <v>2</v>
      </c>
      <c r="AX566">
        <v>991824681</v>
      </c>
      <c r="AY566">
        <v>1</v>
      </c>
      <c r="AZ566">
        <v>0</v>
      </c>
      <c r="BA566">
        <v>550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CX566">
        <f ca="1">Y566*Source!I164</f>
        <v>22.799999999999997</v>
      </c>
      <c r="CY566">
        <f t="shared" si="148"/>
        <v>16.93</v>
      </c>
      <c r="CZ566">
        <f t="shared" si="149"/>
        <v>16.93</v>
      </c>
      <c r="DA566">
        <f t="shared" si="150"/>
        <v>1</v>
      </c>
      <c r="DB566">
        <f t="shared" si="146"/>
        <v>128.66999999999999</v>
      </c>
      <c r="DC566">
        <f t="shared" si="147"/>
        <v>0</v>
      </c>
    </row>
    <row r="567" spans="1:107">
      <c r="A567">
        <f ca="1">ROW(Source!A165)</f>
        <v>165</v>
      </c>
      <c r="B567">
        <v>991676013</v>
      </c>
      <c r="C567">
        <v>991741832</v>
      </c>
      <c r="D567">
        <v>338276497</v>
      </c>
      <c r="E567">
        <v>1</v>
      </c>
      <c r="F567">
        <v>1</v>
      </c>
      <c r="G567">
        <v>1</v>
      </c>
      <c r="H567">
        <v>1</v>
      </c>
      <c r="I567" t="s">
        <v>667</v>
      </c>
      <c r="K567" t="s">
        <v>668</v>
      </c>
      <c r="L567">
        <v>1369</v>
      </c>
      <c r="N567">
        <v>1013</v>
      </c>
      <c r="O567" t="s">
        <v>499</v>
      </c>
      <c r="P567" t="s">
        <v>499</v>
      </c>
      <c r="Q567">
        <v>1</v>
      </c>
      <c r="W567">
        <v>0</v>
      </c>
      <c r="X567">
        <v>-492150492</v>
      </c>
      <c r="Y567">
        <v>19</v>
      </c>
      <c r="AA567">
        <v>0</v>
      </c>
      <c r="AB567">
        <v>0</v>
      </c>
      <c r="AC567">
        <v>0</v>
      </c>
      <c r="AD567">
        <v>15.49</v>
      </c>
      <c r="AE567">
        <v>0</v>
      </c>
      <c r="AF567">
        <v>0</v>
      </c>
      <c r="AG567">
        <v>0</v>
      </c>
      <c r="AH567">
        <v>15.49</v>
      </c>
      <c r="AI567">
        <v>1</v>
      </c>
      <c r="AJ567">
        <v>1</v>
      </c>
      <c r="AK567">
        <v>1</v>
      </c>
      <c r="AL567">
        <v>1</v>
      </c>
      <c r="AN567">
        <v>0</v>
      </c>
      <c r="AO567">
        <v>1</v>
      </c>
      <c r="AP567">
        <v>0</v>
      </c>
      <c r="AQ567">
        <v>0</v>
      </c>
      <c r="AR567">
        <v>0</v>
      </c>
      <c r="AT567">
        <v>19</v>
      </c>
      <c r="AV567">
        <v>1</v>
      </c>
      <c r="AW567">
        <v>2</v>
      </c>
      <c r="AX567">
        <v>991824678</v>
      </c>
      <c r="AY567">
        <v>1</v>
      </c>
      <c r="AZ567">
        <v>0</v>
      </c>
      <c r="BA567">
        <v>551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CX567">
        <f ca="1">Y567*Source!I165</f>
        <v>57</v>
      </c>
      <c r="CY567">
        <f t="shared" si="148"/>
        <v>15.49</v>
      </c>
      <c r="CZ567">
        <f t="shared" si="149"/>
        <v>15.49</v>
      </c>
      <c r="DA567">
        <f t="shared" si="150"/>
        <v>1</v>
      </c>
      <c r="DB567">
        <f t="shared" si="146"/>
        <v>294.31</v>
      </c>
      <c r="DC567">
        <f t="shared" si="147"/>
        <v>0</v>
      </c>
    </row>
    <row r="568" spans="1:107">
      <c r="A568">
        <f ca="1">ROW(Source!A165)</f>
        <v>165</v>
      </c>
      <c r="B568">
        <v>991676013</v>
      </c>
      <c r="C568">
        <v>991741832</v>
      </c>
      <c r="D568">
        <v>338284938</v>
      </c>
      <c r="E568">
        <v>1</v>
      </c>
      <c r="F568">
        <v>1</v>
      </c>
      <c r="G568">
        <v>1</v>
      </c>
      <c r="H568">
        <v>1</v>
      </c>
      <c r="I568" t="s">
        <v>669</v>
      </c>
      <c r="K568" t="s">
        <v>670</v>
      </c>
      <c r="L568">
        <v>1369</v>
      </c>
      <c r="N568">
        <v>1013</v>
      </c>
      <c r="O568" t="s">
        <v>499</v>
      </c>
      <c r="P568" t="s">
        <v>499</v>
      </c>
      <c r="Q568">
        <v>1</v>
      </c>
      <c r="W568">
        <v>0</v>
      </c>
      <c r="X568">
        <v>1660935601</v>
      </c>
      <c r="Y568">
        <v>9.5</v>
      </c>
      <c r="AA568">
        <v>0</v>
      </c>
      <c r="AB568">
        <v>0</v>
      </c>
      <c r="AC568">
        <v>0</v>
      </c>
      <c r="AD568">
        <v>14.09</v>
      </c>
      <c r="AE568">
        <v>0</v>
      </c>
      <c r="AF568">
        <v>0</v>
      </c>
      <c r="AG568">
        <v>0</v>
      </c>
      <c r="AH568">
        <v>14.09</v>
      </c>
      <c r="AI568">
        <v>1</v>
      </c>
      <c r="AJ568">
        <v>1</v>
      </c>
      <c r="AK568">
        <v>1</v>
      </c>
      <c r="AL568">
        <v>1</v>
      </c>
      <c r="AN568">
        <v>0</v>
      </c>
      <c r="AO568">
        <v>1</v>
      </c>
      <c r="AP568">
        <v>0</v>
      </c>
      <c r="AQ568">
        <v>0</v>
      </c>
      <c r="AR568">
        <v>0</v>
      </c>
      <c r="AT568">
        <v>9.5</v>
      </c>
      <c r="AV568">
        <v>1</v>
      </c>
      <c r="AW568">
        <v>2</v>
      </c>
      <c r="AX568">
        <v>991824679</v>
      </c>
      <c r="AY568">
        <v>1</v>
      </c>
      <c r="AZ568">
        <v>0</v>
      </c>
      <c r="BA568">
        <v>552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CX568">
        <f ca="1">Y568*Source!I165</f>
        <v>28.5</v>
      </c>
      <c r="CY568">
        <f t="shared" si="148"/>
        <v>14.09</v>
      </c>
      <c r="CZ568">
        <f t="shared" si="149"/>
        <v>14.09</v>
      </c>
      <c r="DA568">
        <f t="shared" si="150"/>
        <v>1</v>
      </c>
      <c r="DB568">
        <f t="shared" si="146"/>
        <v>133.86000000000001</v>
      </c>
      <c r="DC568">
        <f t="shared" si="147"/>
        <v>0</v>
      </c>
    </row>
    <row r="569" spans="1:107">
      <c r="A569">
        <f ca="1">ROW(Source!A165)</f>
        <v>165</v>
      </c>
      <c r="B569">
        <v>991676013</v>
      </c>
      <c r="C569">
        <v>991741832</v>
      </c>
      <c r="D569">
        <v>338348662</v>
      </c>
      <c r="E569">
        <v>1</v>
      </c>
      <c r="F569">
        <v>1</v>
      </c>
      <c r="G569">
        <v>1</v>
      </c>
      <c r="H569">
        <v>1</v>
      </c>
      <c r="I569" t="s">
        <v>671</v>
      </c>
      <c r="K569" t="s">
        <v>672</v>
      </c>
      <c r="L569">
        <v>1369</v>
      </c>
      <c r="N569">
        <v>1013</v>
      </c>
      <c r="O569" t="s">
        <v>499</v>
      </c>
      <c r="P569" t="s">
        <v>499</v>
      </c>
      <c r="Q569">
        <v>1</v>
      </c>
      <c r="W569">
        <v>0</v>
      </c>
      <c r="X569">
        <v>1891062217</v>
      </c>
      <c r="Y569">
        <v>1.9</v>
      </c>
      <c r="AA569">
        <v>0</v>
      </c>
      <c r="AB569">
        <v>0</v>
      </c>
      <c r="AC569">
        <v>0</v>
      </c>
      <c r="AD569">
        <v>18.329999999999998</v>
      </c>
      <c r="AE569">
        <v>0</v>
      </c>
      <c r="AF569">
        <v>0</v>
      </c>
      <c r="AG569">
        <v>0</v>
      </c>
      <c r="AH569">
        <v>18.329999999999998</v>
      </c>
      <c r="AI569">
        <v>1</v>
      </c>
      <c r="AJ569">
        <v>1</v>
      </c>
      <c r="AK569">
        <v>1</v>
      </c>
      <c r="AL569">
        <v>1</v>
      </c>
      <c r="AN569">
        <v>0</v>
      </c>
      <c r="AO569">
        <v>1</v>
      </c>
      <c r="AP569">
        <v>0</v>
      </c>
      <c r="AQ569">
        <v>0</v>
      </c>
      <c r="AR569">
        <v>0</v>
      </c>
      <c r="AT569">
        <v>1.9</v>
      </c>
      <c r="AV569">
        <v>1</v>
      </c>
      <c r="AW569">
        <v>2</v>
      </c>
      <c r="AX569">
        <v>991824680</v>
      </c>
      <c r="AY569">
        <v>1</v>
      </c>
      <c r="AZ569">
        <v>0</v>
      </c>
      <c r="BA569">
        <v>553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CX569">
        <f ca="1">Y569*Source!I165</f>
        <v>5.6999999999999993</v>
      </c>
      <c r="CY569">
        <f t="shared" si="148"/>
        <v>18.329999999999998</v>
      </c>
      <c r="CZ569">
        <f t="shared" si="149"/>
        <v>18.329999999999998</v>
      </c>
      <c r="DA569">
        <f t="shared" si="150"/>
        <v>1</v>
      </c>
      <c r="DB569">
        <f t="shared" si="146"/>
        <v>34.83</v>
      </c>
      <c r="DC569">
        <f t="shared" si="147"/>
        <v>0</v>
      </c>
    </row>
    <row r="570" spans="1:107">
      <c r="A570">
        <f ca="1">ROW(Source!A165)</f>
        <v>165</v>
      </c>
      <c r="B570">
        <v>991676013</v>
      </c>
      <c r="C570">
        <v>991741832</v>
      </c>
      <c r="D570">
        <v>338284897</v>
      </c>
      <c r="E570">
        <v>1</v>
      </c>
      <c r="F570">
        <v>1</v>
      </c>
      <c r="G570">
        <v>1</v>
      </c>
      <c r="H570">
        <v>1</v>
      </c>
      <c r="I570" t="s">
        <v>673</v>
      </c>
      <c r="K570" t="s">
        <v>674</v>
      </c>
      <c r="L570">
        <v>1369</v>
      </c>
      <c r="N570">
        <v>1013</v>
      </c>
      <c r="O570" t="s">
        <v>499</v>
      </c>
      <c r="P570" t="s">
        <v>499</v>
      </c>
      <c r="Q570">
        <v>1</v>
      </c>
      <c r="W570">
        <v>0</v>
      </c>
      <c r="X570">
        <v>1876455240</v>
      </c>
      <c r="Y570">
        <v>7.6</v>
      </c>
      <c r="AA570">
        <v>0</v>
      </c>
      <c r="AB570">
        <v>0</v>
      </c>
      <c r="AC570">
        <v>0</v>
      </c>
      <c r="AD570">
        <v>16.93</v>
      </c>
      <c r="AE570">
        <v>0</v>
      </c>
      <c r="AF570">
        <v>0</v>
      </c>
      <c r="AG570">
        <v>0</v>
      </c>
      <c r="AH570">
        <v>16.93</v>
      </c>
      <c r="AI570">
        <v>1</v>
      </c>
      <c r="AJ570">
        <v>1</v>
      </c>
      <c r="AK570">
        <v>1</v>
      </c>
      <c r="AL570">
        <v>1</v>
      </c>
      <c r="AN570">
        <v>0</v>
      </c>
      <c r="AO570">
        <v>1</v>
      </c>
      <c r="AP570">
        <v>0</v>
      </c>
      <c r="AQ570">
        <v>0</v>
      </c>
      <c r="AR570">
        <v>0</v>
      </c>
      <c r="AT570">
        <v>7.6</v>
      </c>
      <c r="AV570">
        <v>1</v>
      </c>
      <c r="AW570">
        <v>2</v>
      </c>
      <c r="AX570">
        <v>991824681</v>
      </c>
      <c r="AY570">
        <v>1</v>
      </c>
      <c r="AZ570">
        <v>0</v>
      </c>
      <c r="BA570">
        <v>554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CX570">
        <f ca="1">Y570*Source!I165</f>
        <v>22.799999999999997</v>
      </c>
      <c r="CY570">
        <f t="shared" si="148"/>
        <v>16.93</v>
      </c>
      <c r="CZ570">
        <f t="shared" si="149"/>
        <v>16.93</v>
      </c>
      <c r="DA570">
        <f t="shared" si="150"/>
        <v>1</v>
      </c>
      <c r="DB570">
        <f t="shared" si="146"/>
        <v>128.66999999999999</v>
      </c>
      <c r="DC570">
        <f t="shared" si="147"/>
        <v>0</v>
      </c>
    </row>
  </sheetData>
  <phoneticPr fontId="0" type="noConversion"/>
  <printOptions gridLines="1"/>
  <pageMargins left="0.75" right="0.75" top="1" bottom="1" header="0.5" footer="0.5"/>
  <pageSetup paperSize="9" firstPageNumber="0" orientation="portrait" horizontalDpi="300" verticalDpi="300" r:id="rId1"/>
  <headerFooter>
    <oddHeader>&amp;C&amp;A</oddHeader>
    <oddFooter>&amp;CPage &amp;P&amp;R&amp;1#&amp;"Calibri"&amp;8&amp;K737373General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554"/>
  <sheetViews>
    <sheetView zoomScaleNormal="100" workbookViewId="0"/>
  </sheetViews>
  <sheetFormatPr defaultColWidth="9" defaultRowHeight="12.75"/>
  <sheetData>
    <row r="1" spans="1:44">
      <c r="A1">
        <f ca="1">ROW(Source!A24)</f>
        <v>24</v>
      </c>
      <c r="B1">
        <v>991676073</v>
      </c>
      <c r="C1">
        <v>991676072</v>
      </c>
      <c r="D1">
        <v>37776094</v>
      </c>
      <c r="E1">
        <v>1</v>
      </c>
      <c r="F1">
        <v>1</v>
      </c>
      <c r="G1">
        <v>1</v>
      </c>
      <c r="H1">
        <v>1</v>
      </c>
      <c r="I1" t="s">
        <v>497</v>
      </c>
      <c r="K1" t="s">
        <v>498</v>
      </c>
      <c r="L1">
        <v>1369</v>
      </c>
      <c r="N1">
        <v>1013</v>
      </c>
      <c r="O1" t="s">
        <v>499</v>
      </c>
      <c r="P1" t="s">
        <v>499</v>
      </c>
      <c r="Q1">
        <v>1</v>
      </c>
      <c r="X1">
        <v>76.38</v>
      </c>
      <c r="Y1">
        <v>0</v>
      </c>
      <c r="Z1">
        <v>0</v>
      </c>
      <c r="AA1">
        <v>0</v>
      </c>
      <c r="AB1">
        <v>8.31</v>
      </c>
      <c r="AC1">
        <v>0</v>
      </c>
      <c r="AD1">
        <v>1</v>
      </c>
      <c r="AE1">
        <v>1</v>
      </c>
      <c r="AG1">
        <v>76.38</v>
      </c>
      <c r="AH1">
        <v>2</v>
      </c>
      <c r="AI1">
        <v>991676073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>
        <f ca="1">ROW(Source!A24)</f>
        <v>24</v>
      </c>
      <c r="B2">
        <v>991676074</v>
      </c>
      <c r="C2">
        <v>991676072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92</v>
      </c>
      <c r="K2" t="s">
        <v>500</v>
      </c>
      <c r="L2">
        <v>608254</v>
      </c>
      <c r="N2">
        <v>1013</v>
      </c>
      <c r="O2" t="s">
        <v>501</v>
      </c>
      <c r="P2" t="s">
        <v>501</v>
      </c>
      <c r="Q2">
        <v>1</v>
      </c>
      <c r="X2">
        <v>0.26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0.26</v>
      </c>
      <c r="AH2">
        <v>2</v>
      </c>
      <c r="AI2">
        <v>991676074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>
        <f ca="1">ROW(Source!A24)</f>
        <v>24</v>
      </c>
      <c r="B3">
        <v>991676075</v>
      </c>
      <c r="C3">
        <v>991676072</v>
      </c>
      <c r="D3">
        <v>338036985</v>
      </c>
      <c r="E3">
        <v>1</v>
      </c>
      <c r="F3">
        <v>1</v>
      </c>
      <c r="G3">
        <v>1</v>
      </c>
      <c r="H3">
        <v>2</v>
      </c>
      <c r="I3" t="s">
        <v>502</v>
      </c>
      <c r="J3" t="s">
        <v>503</v>
      </c>
      <c r="K3" t="s">
        <v>504</v>
      </c>
      <c r="L3">
        <v>1368</v>
      </c>
      <c r="N3">
        <v>91022270</v>
      </c>
      <c r="O3" t="s">
        <v>505</v>
      </c>
      <c r="P3" t="s">
        <v>505</v>
      </c>
      <c r="Q3">
        <v>1</v>
      </c>
      <c r="X3">
        <v>0.26</v>
      </c>
      <c r="Y3">
        <v>0</v>
      </c>
      <c r="Z3">
        <v>31.26</v>
      </c>
      <c r="AA3">
        <v>13.5</v>
      </c>
      <c r="AB3">
        <v>0</v>
      </c>
      <c r="AC3">
        <v>0</v>
      </c>
      <c r="AD3">
        <v>1</v>
      </c>
      <c r="AE3">
        <v>0</v>
      </c>
      <c r="AG3">
        <v>0.26</v>
      </c>
      <c r="AH3">
        <v>2</v>
      </c>
      <c r="AI3">
        <v>991676075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>
        <f ca="1">ROW(Source!A24)</f>
        <v>24</v>
      </c>
      <c r="B4">
        <v>991676076</v>
      </c>
      <c r="C4">
        <v>991676072</v>
      </c>
      <c r="D4">
        <v>338037088</v>
      </c>
      <c r="E4">
        <v>1</v>
      </c>
      <c r="F4">
        <v>1</v>
      </c>
      <c r="G4">
        <v>1</v>
      </c>
      <c r="H4">
        <v>2</v>
      </c>
      <c r="I4" t="s">
        <v>506</v>
      </c>
      <c r="J4" t="s">
        <v>507</v>
      </c>
      <c r="K4" t="s">
        <v>508</v>
      </c>
      <c r="L4">
        <v>1368</v>
      </c>
      <c r="N4">
        <v>91022270</v>
      </c>
      <c r="O4" t="s">
        <v>505</v>
      </c>
      <c r="P4" t="s">
        <v>505</v>
      </c>
      <c r="Q4">
        <v>1</v>
      </c>
      <c r="X4">
        <v>6.5</v>
      </c>
      <c r="Y4">
        <v>0</v>
      </c>
      <c r="Z4">
        <v>1.2</v>
      </c>
      <c r="AA4">
        <v>0</v>
      </c>
      <c r="AB4">
        <v>0</v>
      </c>
      <c r="AC4">
        <v>0</v>
      </c>
      <c r="AD4">
        <v>1</v>
      </c>
      <c r="AE4">
        <v>0</v>
      </c>
      <c r="AG4">
        <v>6.5</v>
      </c>
      <c r="AH4">
        <v>2</v>
      </c>
      <c r="AI4">
        <v>991676076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>
        <f ca="1">ROW(Source!A24)</f>
        <v>24</v>
      </c>
      <c r="B5">
        <v>991676077</v>
      </c>
      <c r="C5">
        <v>991676072</v>
      </c>
      <c r="D5">
        <v>337971757</v>
      </c>
      <c r="E5">
        <v>1</v>
      </c>
      <c r="F5">
        <v>1</v>
      </c>
      <c r="G5">
        <v>1</v>
      </c>
      <c r="H5">
        <v>3</v>
      </c>
      <c r="I5" t="s">
        <v>509</v>
      </c>
      <c r="J5" t="s">
        <v>510</v>
      </c>
      <c r="K5" t="s">
        <v>511</v>
      </c>
      <c r="L5">
        <v>1339</v>
      </c>
      <c r="N5">
        <v>1007</v>
      </c>
      <c r="O5" t="s">
        <v>512</v>
      </c>
      <c r="P5" t="s">
        <v>512</v>
      </c>
      <c r="Q5">
        <v>1</v>
      </c>
      <c r="X5">
        <v>5.4</v>
      </c>
      <c r="Y5">
        <v>6.23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5.4</v>
      </c>
      <c r="AH5">
        <v>2</v>
      </c>
      <c r="AI5">
        <v>991676077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>
        <f ca="1">ROW(Source!A24)</f>
        <v>24</v>
      </c>
      <c r="B6">
        <v>991676078</v>
      </c>
      <c r="C6">
        <v>991676072</v>
      </c>
      <c r="D6">
        <v>337971746</v>
      </c>
      <c r="E6">
        <v>1</v>
      </c>
      <c r="F6">
        <v>1</v>
      </c>
      <c r="G6">
        <v>1</v>
      </c>
      <c r="H6">
        <v>3</v>
      </c>
      <c r="I6" t="s">
        <v>513</v>
      </c>
      <c r="J6" t="s">
        <v>514</v>
      </c>
      <c r="K6" t="s">
        <v>515</v>
      </c>
      <c r="L6">
        <v>1339</v>
      </c>
      <c r="N6">
        <v>1007</v>
      </c>
      <c r="O6" t="s">
        <v>512</v>
      </c>
      <c r="P6" t="s">
        <v>512</v>
      </c>
      <c r="Q6">
        <v>1</v>
      </c>
      <c r="X6">
        <v>0.85</v>
      </c>
      <c r="Y6">
        <v>38.49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0.85</v>
      </c>
      <c r="AH6">
        <v>2</v>
      </c>
      <c r="AI6">
        <v>991676078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>
        <f ca="1">ROW(Source!A24)</f>
        <v>24</v>
      </c>
      <c r="B7">
        <v>991676079</v>
      </c>
      <c r="C7">
        <v>991676072</v>
      </c>
      <c r="D7">
        <v>338028779</v>
      </c>
      <c r="E7">
        <v>1</v>
      </c>
      <c r="F7">
        <v>1</v>
      </c>
      <c r="G7">
        <v>1</v>
      </c>
      <c r="H7">
        <v>3</v>
      </c>
      <c r="I7" t="s">
        <v>675</v>
      </c>
      <c r="J7" t="s">
        <v>676</v>
      </c>
      <c r="K7" t="s">
        <v>677</v>
      </c>
      <c r="L7">
        <v>1348</v>
      </c>
      <c r="N7">
        <v>39568864</v>
      </c>
      <c r="O7" t="s">
        <v>530</v>
      </c>
      <c r="P7" t="s">
        <v>530</v>
      </c>
      <c r="Q7">
        <v>1000</v>
      </c>
      <c r="X7">
        <v>0.43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>
        <v>0.43</v>
      </c>
      <c r="AH7">
        <v>3</v>
      </c>
      <c r="AI7">
        <v>-1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>
        <f ca="1">ROW(Source!A25)</f>
        <v>25</v>
      </c>
      <c r="B8">
        <v>991676073</v>
      </c>
      <c r="C8">
        <v>991676072</v>
      </c>
      <c r="D8">
        <v>37776094</v>
      </c>
      <c r="E8">
        <v>1</v>
      </c>
      <c r="F8">
        <v>1</v>
      </c>
      <c r="G8">
        <v>1</v>
      </c>
      <c r="H8">
        <v>1</v>
      </c>
      <c r="I8" t="s">
        <v>497</v>
      </c>
      <c r="K8" t="s">
        <v>498</v>
      </c>
      <c r="L8">
        <v>1369</v>
      </c>
      <c r="N8">
        <v>1013</v>
      </c>
      <c r="O8" t="s">
        <v>499</v>
      </c>
      <c r="P8" t="s">
        <v>499</v>
      </c>
      <c r="Q8">
        <v>1</v>
      </c>
      <c r="X8">
        <v>76.38</v>
      </c>
      <c r="Y8">
        <v>0</v>
      </c>
      <c r="Z8">
        <v>0</v>
      </c>
      <c r="AA8">
        <v>0</v>
      </c>
      <c r="AB8">
        <v>8.31</v>
      </c>
      <c r="AC8">
        <v>0</v>
      </c>
      <c r="AD8">
        <v>1</v>
      </c>
      <c r="AE8">
        <v>1</v>
      </c>
      <c r="AG8">
        <v>76.38</v>
      </c>
      <c r="AH8">
        <v>2</v>
      </c>
      <c r="AI8">
        <v>991676073</v>
      </c>
      <c r="AJ8">
        <v>7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>
        <f ca="1">ROW(Source!A25)</f>
        <v>25</v>
      </c>
      <c r="B9">
        <v>991676074</v>
      </c>
      <c r="C9">
        <v>991676072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92</v>
      </c>
      <c r="K9" t="s">
        <v>500</v>
      </c>
      <c r="L9">
        <v>608254</v>
      </c>
      <c r="N9">
        <v>1013</v>
      </c>
      <c r="O9" t="s">
        <v>501</v>
      </c>
      <c r="P9" t="s">
        <v>501</v>
      </c>
      <c r="Q9">
        <v>1</v>
      </c>
      <c r="X9">
        <v>0.26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G9">
        <v>0.26</v>
      </c>
      <c r="AH9">
        <v>2</v>
      </c>
      <c r="AI9">
        <v>991676074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>
        <f ca="1">ROW(Source!A25)</f>
        <v>25</v>
      </c>
      <c r="B10">
        <v>991676075</v>
      </c>
      <c r="C10">
        <v>991676072</v>
      </c>
      <c r="D10">
        <v>338036985</v>
      </c>
      <c r="E10">
        <v>1</v>
      </c>
      <c r="F10">
        <v>1</v>
      </c>
      <c r="G10">
        <v>1</v>
      </c>
      <c r="H10">
        <v>2</v>
      </c>
      <c r="I10" t="s">
        <v>502</v>
      </c>
      <c r="J10" t="s">
        <v>503</v>
      </c>
      <c r="K10" t="s">
        <v>504</v>
      </c>
      <c r="L10">
        <v>1368</v>
      </c>
      <c r="N10">
        <v>91022270</v>
      </c>
      <c r="O10" t="s">
        <v>505</v>
      </c>
      <c r="P10" t="s">
        <v>505</v>
      </c>
      <c r="Q10">
        <v>1</v>
      </c>
      <c r="X10">
        <v>0.26</v>
      </c>
      <c r="Y10">
        <v>0</v>
      </c>
      <c r="Z10">
        <v>31.26</v>
      </c>
      <c r="AA10">
        <v>13.5</v>
      </c>
      <c r="AB10">
        <v>0</v>
      </c>
      <c r="AC10">
        <v>0</v>
      </c>
      <c r="AD10">
        <v>1</v>
      </c>
      <c r="AE10">
        <v>0</v>
      </c>
      <c r="AG10">
        <v>0.26</v>
      </c>
      <c r="AH10">
        <v>2</v>
      </c>
      <c r="AI10">
        <v>991676075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>
        <f ca="1">ROW(Source!A25)</f>
        <v>25</v>
      </c>
      <c r="B11">
        <v>991676076</v>
      </c>
      <c r="C11">
        <v>991676072</v>
      </c>
      <c r="D11">
        <v>338037088</v>
      </c>
      <c r="E11">
        <v>1</v>
      </c>
      <c r="F11">
        <v>1</v>
      </c>
      <c r="G11">
        <v>1</v>
      </c>
      <c r="H11">
        <v>2</v>
      </c>
      <c r="I11" t="s">
        <v>506</v>
      </c>
      <c r="J11" t="s">
        <v>507</v>
      </c>
      <c r="K11" t="s">
        <v>508</v>
      </c>
      <c r="L11">
        <v>1368</v>
      </c>
      <c r="N11">
        <v>91022270</v>
      </c>
      <c r="O11" t="s">
        <v>505</v>
      </c>
      <c r="P11" t="s">
        <v>505</v>
      </c>
      <c r="Q11">
        <v>1</v>
      </c>
      <c r="X11">
        <v>6.5</v>
      </c>
      <c r="Y11">
        <v>0</v>
      </c>
      <c r="Z11">
        <v>1.2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6.5</v>
      </c>
      <c r="AH11">
        <v>2</v>
      </c>
      <c r="AI11">
        <v>991676076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>
        <f ca="1">ROW(Source!A25)</f>
        <v>25</v>
      </c>
      <c r="B12">
        <v>991676077</v>
      </c>
      <c r="C12">
        <v>991676072</v>
      </c>
      <c r="D12">
        <v>337971757</v>
      </c>
      <c r="E12">
        <v>1</v>
      </c>
      <c r="F12">
        <v>1</v>
      </c>
      <c r="G12">
        <v>1</v>
      </c>
      <c r="H12">
        <v>3</v>
      </c>
      <c r="I12" t="s">
        <v>509</v>
      </c>
      <c r="J12" t="s">
        <v>510</v>
      </c>
      <c r="K12" t="s">
        <v>511</v>
      </c>
      <c r="L12">
        <v>1339</v>
      </c>
      <c r="N12">
        <v>1007</v>
      </c>
      <c r="O12" t="s">
        <v>512</v>
      </c>
      <c r="P12" t="s">
        <v>512</v>
      </c>
      <c r="Q12">
        <v>1</v>
      </c>
      <c r="X12">
        <v>5.4</v>
      </c>
      <c r="Y12">
        <v>6.23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5.4</v>
      </c>
      <c r="AH12">
        <v>2</v>
      </c>
      <c r="AI12">
        <v>991676077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>
        <f ca="1">ROW(Source!A25)</f>
        <v>25</v>
      </c>
      <c r="B13">
        <v>991676078</v>
      </c>
      <c r="C13">
        <v>991676072</v>
      </c>
      <c r="D13">
        <v>337971746</v>
      </c>
      <c r="E13">
        <v>1</v>
      </c>
      <c r="F13">
        <v>1</v>
      </c>
      <c r="G13">
        <v>1</v>
      </c>
      <c r="H13">
        <v>3</v>
      </c>
      <c r="I13" t="s">
        <v>513</v>
      </c>
      <c r="J13" t="s">
        <v>514</v>
      </c>
      <c r="K13" t="s">
        <v>515</v>
      </c>
      <c r="L13">
        <v>1339</v>
      </c>
      <c r="N13">
        <v>1007</v>
      </c>
      <c r="O13" t="s">
        <v>512</v>
      </c>
      <c r="P13" t="s">
        <v>512</v>
      </c>
      <c r="Q13">
        <v>1</v>
      </c>
      <c r="X13">
        <v>0.85</v>
      </c>
      <c r="Y13">
        <v>38.49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0.85</v>
      </c>
      <c r="AH13">
        <v>2</v>
      </c>
      <c r="AI13">
        <v>991676078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>
        <f ca="1">ROW(Source!A25)</f>
        <v>25</v>
      </c>
      <c r="B14">
        <v>991676079</v>
      </c>
      <c r="C14">
        <v>991676072</v>
      </c>
      <c r="D14">
        <v>338028779</v>
      </c>
      <c r="E14">
        <v>1</v>
      </c>
      <c r="F14">
        <v>1</v>
      </c>
      <c r="G14">
        <v>1</v>
      </c>
      <c r="H14">
        <v>3</v>
      </c>
      <c r="I14" t="s">
        <v>675</v>
      </c>
      <c r="J14" t="s">
        <v>676</v>
      </c>
      <c r="K14" t="s">
        <v>677</v>
      </c>
      <c r="L14">
        <v>1348</v>
      </c>
      <c r="N14">
        <v>39568864</v>
      </c>
      <c r="O14" t="s">
        <v>530</v>
      </c>
      <c r="P14" t="s">
        <v>530</v>
      </c>
      <c r="Q14">
        <v>1000</v>
      </c>
      <c r="X14">
        <v>0.43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G14">
        <v>0.43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>
        <f ca="1">ROW(Source!A26)</f>
        <v>26</v>
      </c>
      <c r="B15">
        <v>991676086</v>
      </c>
      <c r="C15">
        <v>991676085</v>
      </c>
      <c r="D15">
        <v>37778912</v>
      </c>
      <c r="E15">
        <v>1</v>
      </c>
      <c r="F15">
        <v>1</v>
      </c>
      <c r="G15">
        <v>1</v>
      </c>
      <c r="H15">
        <v>1</v>
      </c>
      <c r="I15" t="s">
        <v>516</v>
      </c>
      <c r="K15" t="s">
        <v>517</v>
      </c>
      <c r="L15">
        <v>1369</v>
      </c>
      <c r="N15">
        <v>1013</v>
      </c>
      <c r="O15" t="s">
        <v>499</v>
      </c>
      <c r="P15" t="s">
        <v>499</v>
      </c>
      <c r="Q15">
        <v>1</v>
      </c>
      <c r="X15">
        <v>76.59</v>
      </c>
      <c r="Y15">
        <v>0</v>
      </c>
      <c r="Z15">
        <v>0</v>
      </c>
      <c r="AA15">
        <v>0</v>
      </c>
      <c r="AB15">
        <v>9.18</v>
      </c>
      <c r="AC15">
        <v>0</v>
      </c>
      <c r="AD15">
        <v>1</v>
      </c>
      <c r="AE15">
        <v>1</v>
      </c>
      <c r="AF15" t="s">
        <v>98</v>
      </c>
      <c r="AG15">
        <v>88.078500000000005</v>
      </c>
      <c r="AH15">
        <v>2</v>
      </c>
      <c r="AI15">
        <v>991676086</v>
      </c>
      <c r="AJ15">
        <v>13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>
      <c r="A16">
        <f ca="1">ROW(Source!A26)</f>
        <v>26</v>
      </c>
      <c r="B16">
        <v>991676087</v>
      </c>
      <c r="C16">
        <v>991676085</v>
      </c>
      <c r="D16">
        <v>121548</v>
      </c>
      <c r="E16">
        <v>1</v>
      </c>
      <c r="F16">
        <v>1</v>
      </c>
      <c r="G16">
        <v>1</v>
      </c>
      <c r="H16">
        <v>1</v>
      </c>
      <c r="I16" t="s">
        <v>92</v>
      </c>
      <c r="K16" t="s">
        <v>500</v>
      </c>
      <c r="L16">
        <v>608254</v>
      </c>
      <c r="N16">
        <v>1013</v>
      </c>
      <c r="O16" t="s">
        <v>501</v>
      </c>
      <c r="P16" t="s">
        <v>501</v>
      </c>
      <c r="Q16">
        <v>1</v>
      </c>
      <c r="X16">
        <v>0.49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F16" t="s">
        <v>97</v>
      </c>
      <c r="AG16">
        <v>0.61250000000000004</v>
      </c>
      <c r="AH16">
        <v>2</v>
      </c>
      <c r="AI16">
        <v>991676087</v>
      </c>
      <c r="AJ16">
        <v>14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>
      <c r="A17">
        <f ca="1">ROW(Source!A26)</f>
        <v>26</v>
      </c>
      <c r="B17">
        <v>991676088</v>
      </c>
      <c r="C17">
        <v>991676085</v>
      </c>
      <c r="D17">
        <v>338036697</v>
      </c>
      <c r="E17">
        <v>1</v>
      </c>
      <c r="F17">
        <v>1</v>
      </c>
      <c r="G17">
        <v>1</v>
      </c>
      <c r="H17">
        <v>2</v>
      </c>
      <c r="I17" t="s">
        <v>518</v>
      </c>
      <c r="J17" t="s">
        <v>519</v>
      </c>
      <c r="K17" t="s">
        <v>520</v>
      </c>
      <c r="L17">
        <v>1368</v>
      </c>
      <c r="N17">
        <v>91022270</v>
      </c>
      <c r="O17" t="s">
        <v>505</v>
      </c>
      <c r="P17" t="s">
        <v>505</v>
      </c>
      <c r="Q17">
        <v>1</v>
      </c>
      <c r="X17">
        <v>0.38</v>
      </c>
      <c r="Y17">
        <v>0</v>
      </c>
      <c r="Z17">
        <v>86.4</v>
      </c>
      <c r="AA17">
        <v>13.5</v>
      </c>
      <c r="AB17">
        <v>0</v>
      </c>
      <c r="AC17">
        <v>0</v>
      </c>
      <c r="AD17">
        <v>1</v>
      </c>
      <c r="AE17">
        <v>0</v>
      </c>
      <c r="AF17" t="s">
        <v>97</v>
      </c>
      <c r="AG17">
        <v>0.47499999999999998</v>
      </c>
      <c r="AH17">
        <v>2</v>
      </c>
      <c r="AI17">
        <v>991676088</v>
      </c>
      <c r="AJ17">
        <v>15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>
      <c r="A18">
        <f ca="1">ROW(Source!A26)</f>
        <v>26</v>
      </c>
      <c r="B18">
        <v>991676089</v>
      </c>
      <c r="C18">
        <v>991676085</v>
      </c>
      <c r="D18">
        <v>338036808</v>
      </c>
      <c r="E18">
        <v>1</v>
      </c>
      <c r="F18">
        <v>1</v>
      </c>
      <c r="G18">
        <v>1</v>
      </c>
      <c r="H18">
        <v>2</v>
      </c>
      <c r="I18" t="s">
        <v>521</v>
      </c>
      <c r="J18" t="s">
        <v>522</v>
      </c>
      <c r="K18" t="s">
        <v>523</v>
      </c>
      <c r="L18">
        <v>1368</v>
      </c>
      <c r="N18">
        <v>91022270</v>
      </c>
      <c r="O18" t="s">
        <v>505</v>
      </c>
      <c r="P18" t="s">
        <v>505</v>
      </c>
      <c r="Q18">
        <v>1</v>
      </c>
      <c r="X18">
        <v>0.11</v>
      </c>
      <c r="Y18">
        <v>0</v>
      </c>
      <c r="Z18">
        <v>112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97</v>
      </c>
      <c r="AG18">
        <v>0.13750000000000001</v>
      </c>
      <c r="AH18">
        <v>2</v>
      </c>
      <c r="AI18">
        <v>991676089</v>
      </c>
      <c r="AJ18">
        <v>16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>
      <c r="A19">
        <f ca="1">ROW(Source!A26)</f>
        <v>26</v>
      </c>
      <c r="B19">
        <v>991676090</v>
      </c>
      <c r="C19">
        <v>991676085</v>
      </c>
      <c r="D19">
        <v>338037088</v>
      </c>
      <c r="E19">
        <v>1</v>
      </c>
      <c r="F19">
        <v>1</v>
      </c>
      <c r="G19">
        <v>1</v>
      </c>
      <c r="H19">
        <v>2</v>
      </c>
      <c r="I19" t="s">
        <v>506</v>
      </c>
      <c r="J19" t="s">
        <v>507</v>
      </c>
      <c r="K19" t="s">
        <v>508</v>
      </c>
      <c r="L19">
        <v>1368</v>
      </c>
      <c r="N19">
        <v>91022270</v>
      </c>
      <c r="O19" t="s">
        <v>505</v>
      </c>
      <c r="P19" t="s">
        <v>505</v>
      </c>
      <c r="Q19">
        <v>1</v>
      </c>
      <c r="X19">
        <v>5.86</v>
      </c>
      <c r="Y19">
        <v>0</v>
      </c>
      <c r="Z19">
        <v>1.2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97</v>
      </c>
      <c r="AG19">
        <v>7.3250000000000002</v>
      </c>
      <c r="AH19">
        <v>2</v>
      </c>
      <c r="AI19">
        <v>991676090</v>
      </c>
      <c r="AJ19">
        <v>17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>
      <c r="A20">
        <f ca="1">ROW(Source!A26)</f>
        <v>26</v>
      </c>
      <c r="B20">
        <v>991676091</v>
      </c>
      <c r="C20">
        <v>991676085</v>
      </c>
      <c r="D20">
        <v>338039342</v>
      </c>
      <c r="E20">
        <v>1</v>
      </c>
      <c r="F20">
        <v>1</v>
      </c>
      <c r="G20">
        <v>1</v>
      </c>
      <c r="H20">
        <v>2</v>
      </c>
      <c r="I20" t="s">
        <v>524</v>
      </c>
      <c r="J20" t="s">
        <v>525</v>
      </c>
      <c r="K20" t="s">
        <v>526</v>
      </c>
      <c r="L20">
        <v>1368</v>
      </c>
      <c r="N20">
        <v>91022270</v>
      </c>
      <c r="O20" t="s">
        <v>505</v>
      </c>
      <c r="P20" t="s">
        <v>505</v>
      </c>
      <c r="Q20">
        <v>1</v>
      </c>
      <c r="X20">
        <v>1.69</v>
      </c>
      <c r="Y20">
        <v>0</v>
      </c>
      <c r="Z20">
        <v>87.17</v>
      </c>
      <c r="AA20">
        <v>11.6</v>
      </c>
      <c r="AB20">
        <v>0</v>
      </c>
      <c r="AC20">
        <v>0</v>
      </c>
      <c r="AD20">
        <v>1</v>
      </c>
      <c r="AE20">
        <v>0</v>
      </c>
      <c r="AF20" t="s">
        <v>97</v>
      </c>
      <c r="AG20">
        <v>2.1124999999999998</v>
      </c>
      <c r="AH20">
        <v>2</v>
      </c>
      <c r="AI20">
        <v>991676091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>
      <c r="A21">
        <f ca="1">ROW(Source!A26)</f>
        <v>26</v>
      </c>
      <c r="B21">
        <v>991676092</v>
      </c>
      <c r="C21">
        <v>991676085</v>
      </c>
      <c r="D21">
        <v>337971747</v>
      </c>
      <c r="E21">
        <v>1</v>
      </c>
      <c r="F21">
        <v>1</v>
      </c>
      <c r="G21">
        <v>1</v>
      </c>
      <c r="H21">
        <v>3</v>
      </c>
      <c r="I21" t="s">
        <v>527</v>
      </c>
      <c r="J21" t="s">
        <v>528</v>
      </c>
      <c r="K21" t="s">
        <v>529</v>
      </c>
      <c r="L21">
        <v>1348</v>
      </c>
      <c r="N21">
        <v>39568864</v>
      </c>
      <c r="O21" t="s">
        <v>530</v>
      </c>
      <c r="P21" t="s">
        <v>530</v>
      </c>
      <c r="Q21">
        <v>1000</v>
      </c>
      <c r="X21">
        <v>2.2799999999999999E-3</v>
      </c>
      <c r="Y21">
        <v>32830.01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2.2799999999999999E-3</v>
      </c>
      <c r="AH21">
        <v>2</v>
      </c>
      <c r="AI21">
        <v>991676092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>
      <c r="A22">
        <f ca="1">ROW(Source!A26)</f>
        <v>26</v>
      </c>
      <c r="B22">
        <v>991676093</v>
      </c>
      <c r="C22">
        <v>991676085</v>
      </c>
      <c r="D22">
        <v>337971757</v>
      </c>
      <c r="E22">
        <v>1</v>
      </c>
      <c r="F22">
        <v>1</v>
      </c>
      <c r="G22">
        <v>1</v>
      </c>
      <c r="H22">
        <v>3</v>
      </c>
      <c r="I22" t="s">
        <v>509</v>
      </c>
      <c r="J22" t="s">
        <v>510</v>
      </c>
      <c r="K22" t="s">
        <v>511</v>
      </c>
      <c r="L22">
        <v>1339</v>
      </c>
      <c r="N22">
        <v>1007</v>
      </c>
      <c r="O22" t="s">
        <v>512</v>
      </c>
      <c r="P22" t="s">
        <v>512</v>
      </c>
      <c r="Q22">
        <v>1</v>
      </c>
      <c r="X22">
        <v>2.25</v>
      </c>
      <c r="Y22">
        <v>6.23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2.25</v>
      </c>
      <c r="AH22">
        <v>2</v>
      </c>
      <c r="AI22">
        <v>991676093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>
      <c r="A23">
        <f ca="1">ROW(Source!A26)</f>
        <v>26</v>
      </c>
      <c r="B23">
        <v>991676094</v>
      </c>
      <c r="C23">
        <v>991676085</v>
      </c>
      <c r="D23">
        <v>337978342</v>
      </c>
      <c r="E23">
        <v>1</v>
      </c>
      <c r="F23">
        <v>1</v>
      </c>
      <c r="G23">
        <v>1</v>
      </c>
      <c r="H23">
        <v>3</v>
      </c>
      <c r="I23" t="s">
        <v>531</v>
      </c>
      <c r="J23" t="s">
        <v>532</v>
      </c>
      <c r="K23" t="s">
        <v>533</v>
      </c>
      <c r="L23">
        <v>1348</v>
      </c>
      <c r="N23">
        <v>39568864</v>
      </c>
      <c r="O23" t="s">
        <v>530</v>
      </c>
      <c r="P23" t="s">
        <v>530</v>
      </c>
      <c r="Q23">
        <v>1000</v>
      </c>
      <c r="X23">
        <v>1.25E-3</v>
      </c>
      <c r="Y23">
        <v>13559.99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1.25E-3</v>
      </c>
      <c r="AH23">
        <v>2</v>
      </c>
      <c r="AI23">
        <v>991676094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>
      <c r="A24">
        <f ca="1">ROW(Source!A26)</f>
        <v>26</v>
      </c>
      <c r="B24">
        <v>991676095</v>
      </c>
      <c r="C24">
        <v>991676085</v>
      </c>
      <c r="D24">
        <v>338004299</v>
      </c>
      <c r="E24">
        <v>1</v>
      </c>
      <c r="F24">
        <v>1</v>
      </c>
      <c r="G24">
        <v>1</v>
      </c>
      <c r="H24">
        <v>3</v>
      </c>
      <c r="I24" t="s">
        <v>678</v>
      </c>
      <c r="J24" t="s">
        <v>679</v>
      </c>
      <c r="K24" t="s">
        <v>680</v>
      </c>
      <c r="L24">
        <v>1346</v>
      </c>
      <c r="N24">
        <v>39568864</v>
      </c>
      <c r="O24" t="s">
        <v>540</v>
      </c>
      <c r="P24" t="s">
        <v>540</v>
      </c>
      <c r="Q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0</v>
      </c>
      <c r="AE24">
        <v>0</v>
      </c>
      <c r="AG24">
        <v>0</v>
      </c>
      <c r="AH24">
        <v>3</v>
      </c>
      <c r="AI24">
        <v>-1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>
      <c r="A25">
        <f ca="1">ROW(Source!A26)</f>
        <v>26</v>
      </c>
      <c r="B25">
        <v>991676096</v>
      </c>
      <c r="C25">
        <v>991676085</v>
      </c>
      <c r="D25">
        <v>338008816</v>
      </c>
      <c r="E25">
        <v>1</v>
      </c>
      <c r="F25">
        <v>1</v>
      </c>
      <c r="G25">
        <v>1</v>
      </c>
      <c r="H25">
        <v>3</v>
      </c>
      <c r="I25" t="s">
        <v>104</v>
      </c>
      <c r="J25" t="s">
        <v>107</v>
      </c>
      <c r="K25" t="s">
        <v>105</v>
      </c>
      <c r="L25">
        <v>1301</v>
      </c>
      <c r="N25">
        <v>1003</v>
      </c>
      <c r="O25" t="s">
        <v>106</v>
      </c>
      <c r="P25" t="s">
        <v>106</v>
      </c>
      <c r="Q25">
        <v>1</v>
      </c>
      <c r="X25">
        <v>100</v>
      </c>
      <c r="Y25">
        <v>109.74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100</v>
      </c>
      <c r="AH25">
        <v>2</v>
      </c>
      <c r="AI25">
        <v>991676096</v>
      </c>
      <c r="AJ25">
        <v>22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>
      <c r="A26">
        <f ca="1">ROW(Source!A26)</f>
        <v>26</v>
      </c>
      <c r="B26">
        <v>991676097</v>
      </c>
      <c r="C26">
        <v>991676085</v>
      </c>
      <c r="D26">
        <v>338008698</v>
      </c>
      <c r="E26">
        <v>1</v>
      </c>
      <c r="F26">
        <v>1</v>
      </c>
      <c r="G26">
        <v>1</v>
      </c>
      <c r="H26">
        <v>3</v>
      </c>
      <c r="I26" t="s">
        <v>681</v>
      </c>
      <c r="J26" t="s">
        <v>682</v>
      </c>
      <c r="K26" t="s">
        <v>683</v>
      </c>
      <c r="L26">
        <v>1035</v>
      </c>
      <c r="N26">
        <v>1013</v>
      </c>
      <c r="O26" t="s">
        <v>220</v>
      </c>
      <c r="P26" t="s">
        <v>220</v>
      </c>
      <c r="Q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G26">
        <v>0</v>
      </c>
      <c r="AH26">
        <v>3</v>
      </c>
      <c r="AI26">
        <v>-1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>
      <c r="A27">
        <f ca="1">ROW(Source!A26)</f>
        <v>26</v>
      </c>
      <c r="B27">
        <v>991676098</v>
      </c>
      <c r="C27">
        <v>991676085</v>
      </c>
      <c r="D27">
        <v>338009588</v>
      </c>
      <c r="E27">
        <v>1</v>
      </c>
      <c r="F27">
        <v>1</v>
      </c>
      <c r="G27">
        <v>1</v>
      </c>
      <c r="H27">
        <v>3</v>
      </c>
      <c r="I27" t="s">
        <v>534</v>
      </c>
      <c r="J27" t="s">
        <v>535</v>
      </c>
      <c r="K27" t="s">
        <v>536</v>
      </c>
      <c r="L27">
        <v>1339</v>
      </c>
      <c r="N27">
        <v>1007</v>
      </c>
      <c r="O27" t="s">
        <v>512</v>
      </c>
      <c r="P27" t="s">
        <v>512</v>
      </c>
      <c r="Q27">
        <v>1</v>
      </c>
      <c r="X27">
        <v>2.1000000000000001E-2</v>
      </c>
      <c r="Y27">
        <v>600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2.1000000000000001E-2</v>
      </c>
      <c r="AH27">
        <v>2</v>
      </c>
      <c r="AI27">
        <v>991676098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>
      <c r="A28">
        <f ca="1">ROW(Source!A26)</f>
        <v>26</v>
      </c>
      <c r="B28">
        <v>991676099</v>
      </c>
      <c r="C28">
        <v>991676085</v>
      </c>
      <c r="D28">
        <v>338013675</v>
      </c>
      <c r="E28">
        <v>1</v>
      </c>
      <c r="F28">
        <v>1</v>
      </c>
      <c r="G28">
        <v>1</v>
      </c>
      <c r="H28">
        <v>3</v>
      </c>
      <c r="I28" t="s">
        <v>537</v>
      </c>
      <c r="J28" t="s">
        <v>538</v>
      </c>
      <c r="K28" t="s">
        <v>539</v>
      </c>
      <c r="L28">
        <v>1346</v>
      </c>
      <c r="N28">
        <v>39568864</v>
      </c>
      <c r="O28" t="s">
        <v>540</v>
      </c>
      <c r="P28" t="s">
        <v>540</v>
      </c>
      <c r="Q28">
        <v>1</v>
      </c>
      <c r="X28">
        <v>3.9300000000000002E-2</v>
      </c>
      <c r="Y28">
        <v>2.15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3.9300000000000002E-2</v>
      </c>
      <c r="AH28">
        <v>2</v>
      </c>
      <c r="AI28">
        <v>991676099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>
      <c r="A29">
        <f ca="1">ROW(Source!A26)</f>
        <v>26</v>
      </c>
      <c r="B29">
        <v>991676100</v>
      </c>
      <c r="C29">
        <v>991676085</v>
      </c>
      <c r="D29">
        <v>338014469</v>
      </c>
      <c r="E29">
        <v>1</v>
      </c>
      <c r="F29">
        <v>1</v>
      </c>
      <c r="G29">
        <v>1</v>
      </c>
      <c r="H29">
        <v>3</v>
      </c>
      <c r="I29" t="s">
        <v>541</v>
      </c>
      <c r="J29" t="s">
        <v>542</v>
      </c>
      <c r="K29" t="s">
        <v>543</v>
      </c>
      <c r="L29">
        <v>1339</v>
      </c>
      <c r="N29">
        <v>1007</v>
      </c>
      <c r="O29" t="s">
        <v>512</v>
      </c>
      <c r="P29" t="s">
        <v>512</v>
      </c>
      <c r="Q29">
        <v>1</v>
      </c>
      <c r="X29">
        <v>10.99</v>
      </c>
      <c r="Y29">
        <v>2.44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10.99</v>
      </c>
      <c r="AH29">
        <v>2</v>
      </c>
      <c r="AI29">
        <v>991676100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>
      <c r="A30">
        <f ca="1">ROW(Source!A27)</f>
        <v>27</v>
      </c>
      <c r="B30">
        <v>991676086</v>
      </c>
      <c r="C30">
        <v>991676085</v>
      </c>
      <c r="D30">
        <v>37778912</v>
      </c>
      <c r="E30">
        <v>1</v>
      </c>
      <c r="F30">
        <v>1</v>
      </c>
      <c r="G30">
        <v>1</v>
      </c>
      <c r="H30">
        <v>1</v>
      </c>
      <c r="I30" t="s">
        <v>516</v>
      </c>
      <c r="K30" t="s">
        <v>517</v>
      </c>
      <c r="L30">
        <v>1369</v>
      </c>
      <c r="N30">
        <v>1013</v>
      </c>
      <c r="O30" t="s">
        <v>499</v>
      </c>
      <c r="P30" t="s">
        <v>499</v>
      </c>
      <c r="Q30">
        <v>1</v>
      </c>
      <c r="X30">
        <v>76.59</v>
      </c>
      <c r="Y30">
        <v>0</v>
      </c>
      <c r="Z30">
        <v>0</v>
      </c>
      <c r="AA30">
        <v>0</v>
      </c>
      <c r="AB30">
        <v>9.18</v>
      </c>
      <c r="AC30">
        <v>0</v>
      </c>
      <c r="AD30">
        <v>1</v>
      </c>
      <c r="AE30">
        <v>1</v>
      </c>
      <c r="AF30" t="s">
        <v>98</v>
      </c>
      <c r="AG30">
        <v>88.078500000000005</v>
      </c>
      <c r="AH30">
        <v>2</v>
      </c>
      <c r="AI30">
        <v>991676086</v>
      </c>
      <c r="AJ30">
        <v>27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>
      <c r="A31">
        <f ca="1">ROW(Source!A27)</f>
        <v>27</v>
      </c>
      <c r="B31">
        <v>991676087</v>
      </c>
      <c r="C31">
        <v>991676085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92</v>
      </c>
      <c r="K31" t="s">
        <v>500</v>
      </c>
      <c r="L31">
        <v>608254</v>
      </c>
      <c r="N31">
        <v>1013</v>
      </c>
      <c r="O31" t="s">
        <v>501</v>
      </c>
      <c r="P31" t="s">
        <v>501</v>
      </c>
      <c r="Q31">
        <v>1</v>
      </c>
      <c r="X31">
        <v>0.49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97</v>
      </c>
      <c r="AG31">
        <v>0.61250000000000004</v>
      </c>
      <c r="AH31">
        <v>2</v>
      </c>
      <c r="AI31">
        <v>991676087</v>
      </c>
      <c r="AJ31">
        <v>28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>
      <c r="A32">
        <f ca="1">ROW(Source!A27)</f>
        <v>27</v>
      </c>
      <c r="B32">
        <v>991676088</v>
      </c>
      <c r="C32">
        <v>991676085</v>
      </c>
      <c r="D32">
        <v>338036697</v>
      </c>
      <c r="E32">
        <v>1</v>
      </c>
      <c r="F32">
        <v>1</v>
      </c>
      <c r="G32">
        <v>1</v>
      </c>
      <c r="H32">
        <v>2</v>
      </c>
      <c r="I32" t="s">
        <v>518</v>
      </c>
      <c r="J32" t="s">
        <v>519</v>
      </c>
      <c r="K32" t="s">
        <v>520</v>
      </c>
      <c r="L32">
        <v>1368</v>
      </c>
      <c r="N32">
        <v>91022270</v>
      </c>
      <c r="O32" t="s">
        <v>505</v>
      </c>
      <c r="P32" t="s">
        <v>505</v>
      </c>
      <c r="Q32">
        <v>1</v>
      </c>
      <c r="X32">
        <v>0.38</v>
      </c>
      <c r="Y32">
        <v>0</v>
      </c>
      <c r="Z32">
        <v>86.4</v>
      </c>
      <c r="AA32">
        <v>13.5</v>
      </c>
      <c r="AB32">
        <v>0</v>
      </c>
      <c r="AC32">
        <v>0</v>
      </c>
      <c r="AD32">
        <v>1</v>
      </c>
      <c r="AE32">
        <v>0</v>
      </c>
      <c r="AF32" t="s">
        <v>97</v>
      </c>
      <c r="AG32">
        <v>0.47499999999999998</v>
      </c>
      <c r="AH32">
        <v>2</v>
      </c>
      <c r="AI32">
        <v>991676088</v>
      </c>
      <c r="AJ32">
        <v>29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>
      <c r="A33">
        <f ca="1">ROW(Source!A27)</f>
        <v>27</v>
      </c>
      <c r="B33">
        <v>991676089</v>
      </c>
      <c r="C33">
        <v>991676085</v>
      </c>
      <c r="D33">
        <v>338036808</v>
      </c>
      <c r="E33">
        <v>1</v>
      </c>
      <c r="F33">
        <v>1</v>
      </c>
      <c r="G33">
        <v>1</v>
      </c>
      <c r="H33">
        <v>2</v>
      </c>
      <c r="I33" t="s">
        <v>521</v>
      </c>
      <c r="J33" t="s">
        <v>522</v>
      </c>
      <c r="K33" t="s">
        <v>523</v>
      </c>
      <c r="L33">
        <v>1368</v>
      </c>
      <c r="N33">
        <v>91022270</v>
      </c>
      <c r="O33" t="s">
        <v>505</v>
      </c>
      <c r="P33" t="s">
        <v>505</v>
      </c>
      <c r="Q33">
        <v>1</v>
      </c>
      <c r="X33">
        <v>0.11</v>
      </c>
      <c r="Y33">
        <v>0</v>
      </c>
      <c r="Z33">
        <v>112</v>
      </c>
      <c r="AA33">
        <v>13.5</v>
      </c>
      <c r="AB33">
        <v>0</v>
      </c>
      <c r="AC33">
        <v>0</v>
      </c>
      <c r="AD33">
        <v>1</v>
      </c>
      <c r="AE33">
        <v>0</v>
      </c>
      <c r="AF33" t="s">
        <v>97</v>
      </c>
      <c r="AG33">
        <v>0.13750000000000001</v>
      </c>
      <c r="AH33">
        <v>2</v>
      </c>
      <c r="AI33">
        <v>991676089</v>
      </c>
      <c r="AJ33">
        <v>30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>
      <c r="A34">
        <f ca="1">ROW(Source!A27)</f>
        <v>27</v>
      </c>
      <c r="B34">
        <v>991676090</v>
      </c>
      <c r="C34">
        <v>991676085</v>
      </c>
      <c r="D34">
        <v>338037088</v>
      </c>
      <c r="E34">
        <v>1</v>
      </c>
      <c r="F34">
        <v>1</v>
      </c>
      <c r="G34">
        <v>1</v>
      </c>
      <c r="H34">
        <v>2</v>
      </c>
      <c r="I34" t="s">
        <v>506</v>
      </c>
      <c r="J34" t="s">
        <v>507</v>
      </c>
      <c r="K34" t="s">
        <v>508</v>
      </c>
      <c r="L34">
        <v>1368</v>
      </c>
      <c r="N34">
        <v>91022270</v>
      </c>
      <c r="O34" t="s">
        <v>505</v>
      </c>
      <c r="P34" t="s">
        <v>505</v>
      </c>
      <c r="Q34">
        <v>1</v>
      </c>
      <c r="X34">
        <v>5.86</v>
      </c>
      <c r="Y34">
        <v>0</v>
      </c>
      <c r="Z34">
        <v>1.2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97</v>
      </c>
      <c r="AG34">
        <v>7.3250000000000002</v>
      </c>
      <c r="AH34">
        <v>2</v>
      </c>
      <c r="AI34">
        <v>991676090</v>
      </c>
      <c r="AJ34">
        <v>31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>
      <c r="A35">
        <f ca="1">ROW(Source!A27)</f>
        <v>27</v>
      </c>
      <c r="B35">
        <v>991676091</v>
      </c>
      <c r="C35">
        <v>991676085</v>
      </c>
      <c r="D35">
        <v>338039342</v>
      </c>
      <c r="E35">
        <v>1</v>
      </c>
      <c r="F35">
        <v>1</v>
      </c>
      <c r="G35">
        <v>1</v>
      </c>
      <c r="H35">
        <v>2</v>
      </c>
      <c r="I35" t="s">
        <v>524</v>
      </c>
      <c r="J35" t="s">
        <v>525</v>
      </c>
      <c r="K35" t="s">
        <v>526</v>
      </c>
      <c r="L35">
        <v>1368</v>
      </c>
      <c r="N35">
        <v>91022270</v>
      </c>
      <c r="O35" t="s">
        <v>505</v>
      </c>
      <c r="P35" t="s">
        <v>505</v>
      </c>
      <c r="Q35">
        <v>1</v>
      </c>
      <c r="X35">
        <v>1.69</v>
      </c>
      <c r="Y35">
        <v>0</v>
      </c>
      <c r="Z35">
        <v>87.17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97</v>
      </c>
      <c r="AG35">
        <v>2.1124999999999998</v>
      </c>
      <c r="AH35">
        <v>2</v>
      </c>
      <c r="AI35">
        <v>991676091</v>
      </c>
      <c r="AJ35">
        <v>32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>
      <c r="A36">
        <f ca="1">ROW(Source!A27)</f>
        <v>27</v>
      </c>
      <c r="B36">
        <v>991676092</v>
      </c>
      <c r="C36">
        <v>991676085</v>
      </c>
      <c r="D36">
        <v>337971747</v>
      </c>
      <c r="E36">
        <v>1</v>
      </c>
      <c r="F36">
        <v>1</v>
      </c>
      <c r="G36">
        <v>1</v>
      </c>
      <c r="H36">
        <v>3</v>
      </c>
      <c r="I36" t="s">
        <v>527</v>
      </c>
      <c r="J36" t="s">
        <v>528</v>
      </c>
      <c r="K36" t="s">
        <v>529</v>
      </c>
      <c r="L36">
        <v>1348</v>
      </c>
      <c r="N36">
        <v>39568864</v>
      </c>
      <c r="O36" t="s">
        <v>530</v>
      </c>
      <c r="P36" t="s">
        <v>530</v>
      </c>
      <c r="Q36">
        <v>1000</v>
      </c>
      <c r="X36">
        <v>2.2799999999999999E-3</v>
      </c>
      <c r="Y36">
        <v>32830.01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2.2799999999999999E-3</v>
      </c>
      <c r="AH36">
        <v>2</v>
      </c>
      <c r="AI36">
        <v>991676092</v>
      </c>
      <c r="AJ36">
        <v>33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>
      <c r="A37">
        <f ca="1">ROW(Source!A27)</f>
        <v>27</v>
      </c>
      <c r="B37">
        <v>991676093</v>
      </c>
      <c r="C37">
        <v>991676085</v>
      </c>
      <c r="D37">
        <v>337971757</v>
      </c>
      <c r="E37">
        <v>1</v>
      </c>
      <c r="F37">
        <v>1</v>
      </c>
      <c r="G37">
        <v>1</v>
      </c>
      <c r="H37">
        <v>3</v>
      </c>
      <c r="I37" t="s">
        <v>509</v>
      </c>
      <c r="J37" t="s">
        <v>510</v>
      </c>
      <c r="K37" t="s">
        <v>511</v>
      </c>
      <c r="L37">
        <v>1339</v>
      </c>
      <c r="N37">
        <v>1007</v>
      </c>
      <c r="O37" t="s">
        <v>512</v>
      </c>
      <c r="P37" t="s">
        <v>512</v>
      </c>
      <c r="Q37">
        <v>1</v>
      </c>
      <c r="X37">
        <v>2.25</v>
      </c>
      <c r="Y37">
        <v>6.23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2.25</v>
      </c>
      <c r="AH37">
        <v>2</v>
      </c>
      <c r="AI37">
        <v>991676093</v>
      </c>
      <c r="AJ37">
        <v>34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>
      <c r="A38">
        <f ca="1">ROW(Source!A27)</f>
        <v>27</v>
      </c>
      <c r="B38">
        <v>991676094</v>
      </c>
      <c r="C38">
        <v>991676085</v>
      </c>
      <c r="D38">
        <v>337978342</v>
      </c>
      <c r="E38">
        <v>1</v>
      </c>
      <c r="F38">
        <v>1</v>
      </c>
      <c r="G38">
        <v>1</v>
      </c>
      <c r="H38">
        <v>3</v>
      </c>
      <c r="I38" t="s">
        <v>531</v>
      </c>
      <c r="J38" t="s">
        <v>532</v>
      </c>
      <c r="K38" t="s">
        <v>533</v>
      </c>
      <c r="L38">
        <v>1348</v>
      </c>
      <c r="N38">
        <v>39568864</v>
      </c>
      <c r="O38" t="s">
        <v>530</v>
      </c>
      <c r="P38" t="s">
        <v>530</v>
      </c>
      <c r="Q38">
        <v>1000</v>
      </c>
      <c r="X38">
        <v>1.25E-3</v>
      </c>
      <c r="Y38">
        <v>13559.99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1.25E-3</v>
      </c>
      <c r="AH38">
        <v>2</v>
      </c>
      <c r="AI38">
        <v>991676094</v>
      </c>
      <c r="AJ38">
        <v>35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>
      <c r="A39">
        <f ca="1">ROW(Source!A27)</f>
        <v>27</v>
      </c>
      <c r="B39">
        <v>991676095</v>
      </c>
      <c r="C39">
        <v>991676085</v>
      </c>
      <c r="D39">
        <v>338004299</v>
      </c>
      <c r="E39">
        <v>1</v>
      </c>
      <c r="F39">
        <v>1</v>
      </c>
      <c r="G39">
        <v>1</v>
      </c>
      <c r="H39">
        <v>3</v>
      </c>
      <c r="I39" t="s">
        <v>678</v>
      </c>
      <c r="J39" t="s">
        <v>679</v>
      </c>
      <c r="K39" t="s">
        <v>680</v>
      </c>
      <c r="L39">
        <v>1346</v>
      </c>
      <c r="N39">
        <v>39568864</v>
      </c>
      <c r="O39" t="s">
        <v>540</v>
      </c>
      <c r="P39" t="s">
        <v>540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G39">
        <v>0</v>
      </c>
      <c r="AH39">
        <v>3</v>
      </c>
      <c r="AI39">
        <v>-1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>
      <c r="A40">
        <f ca="1">ROW(Source!A27)</f>
        <v>27</v>
      </c>
      <c r="B40">
        <v>991676096</v>
      </c>
      <c r="C40">
        <v>991676085</v>
      </c>
      <c r="D40">
        <v>338008816</v>
      </c>
      <c r="E40">
        <v>1</v>
      </c>
      <c r="F40">
        <v>1</v>
      </c>
      <c r="G40">
        <v>1</v>
      </c>
      <c r="H40">
        <v>3</v>
      </c>
      <c r="I40" t="s">
        <v>104</v>
      </c>
      <c r="J40" t="s">
        <v>107</v>
      </c>
      <c r="K40" t="s">
        <v>105</v>
      </c>
      <c r="L40">
        <v>1301</v>
      </c>
      <c r="N40">
        <v>1003</v>
      </c>
      <c r="O40" t="s">
        <v>106</v>
      </c>
      <c r="P40" t="s">
        <v>106</v>
      </c>
      <c r="Q40">
        <v>1</v>
      </c>
      <c r="X40">
        <v>100</v>
      </c>
      <c r="Y40">
        <v>109.74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100</v>
      </c>
      <c r="AH40">
        <v>2</v>
      </c>
      <c r="AI40">
        <v>991676096</v>
      </c>
      <c r="AJ40">
        <v>36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>
      <c r="A41">
        <f ca="1">ROW(Source!A27)</f>
        <v>27</v>
      </c>
      <c r="B41">
        <v>991676097</v>
      </c>
      <c r="C41">
        <v>991676085</v>
      </c>
      <c r="D41">
        <v>338008698</v>
      </c>
      <c r="E41">
        <v>1</v>
      </c>
      <c r="F41">
        <v>1</v>
      </c>
      <c r="G41">
        <v>1</v>
      </c>
      <c r="H41">
        <v>3</v>
      </c>
      <c r="I41" t="s">
        <v>681</v>
      </c>
      <c r="J41" t="s">
        <v>682</v>
      </c>
      <c r="K41" t="s">
        <v>683</v>
      </c>
      <c r="L41">
        <v>1035</v>
      </c>
      <c r="N41">
        <v>1013</v>
      </c>
      <c r="O41" t="s">
        <v>220</v>
      </c>
      <c r="P41" t="s">
        <v>220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G41">
        <v>0</v>
      </c>
      <c r="AH41">
        <v>3</v>
      </c>
      <c r="AI41">
        <v>-1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>
      <c r="A42">
        <f ca="1">ROW(Source!A27)</f>
        <v>27</v>
      </c>
      <c r="B42">
        <v>991676098</v>
      </c>
      <c r="C42">
        <v>991676085</v>
      </c>
      <c r="D42">
        <v>338009588</v>
      </c>
      <c r="E42">
        <v>1</v>
      </c>
      <c r="F42">
        <v>1</v>
      </c>
      <c r="G42">
        <v>1</v>
      </c>
      <c r="H42">
        <v>3</v>
      </c>
      <c r="I42" t="s">
        <v>534</v>
      </c>
      <c r="J42" t="s">
        <v>535</v>
      </c>
      <c r="K42" t="s">
        <v>536</v>
      </c>
      <c r="L42">
        <v>1339</v>
      </c>
      <c r="N42">
        <v>1007</v>
      </c>
      <c r="O42" t="s">
        <v>512</v>
      </c>
      <c r="P42" t="s">
        <v>512</v>
      </c>
      <c r="Q42">
        <v>1</v>
      </c>
      <c r="X42">
        <v>2.1000000000000001E-2</v>
      </c>
      <c r="Y42">
        <v>600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2.1000000000000001E-2</v>
      </c>
      <c r="AH42">
        <v>2</v>
      </c>
      <c r="AI42">
        <v>991676098</v>
      </c>
      <c r="AJ42">
        <v>37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>
      <c r="A43">
        <f ca="1">ROW(Source!A27)</f>
        <v>27</v>
      </c>
      <c r="B43">
        <v>991676099</v>
      </c>
      <c r="C43">
        <v>991676085</v>
      </c>
      <c r="D43">
        <v>338013675</v>
      </c>
      <c r="E43">
        <v>1</v>
      </c>
      <c r="F43">
        <v>1</v>
      </c>
      <c r="G43">
        <v>1</v>
      </c>
      <c r="H43">
        <v>3</v>
      </c>
      <c r="I43" t="s">
        <v>537</v>
      </c>
      <c r="J43" t="s">
        <v>538</v>
      </c>
      <c r="K43" t="s">
        <v>539</v>
      </c>
      <c r="L43">
        <v>1346</v>
      </c>
      <c r="N43">
        <v>39568864</v>
      </c>
      <c r="O43" t="s">
        <v>540</v>
      </c>
      <c r="P43" t="s">
        <v>540</v>
      </c>
      <c r="Q43">
        <v>1</v>
      </c>
      <c r="X43">
        <v>3.9300000000000002E-2</v>
      </c>
      <c r="Y43">
        <v>2.15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3.9300000000000002E-2</v>
      </c>
      <c r="AH43">
        <v>2</v>
      </c>
      <c r="AI43">
        <v>991676099</v>
      </c>
      <c r="AJ43">
        <v>38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>
      <c r="A44">
        <f ca="1">ROW(Source!A27)</f>
        <v>27</v>
      </c>
      <c r="B44">
        <v>991676100</v>
      </c>
      <c r="C44">
        <v>991676085</v>
      </c>
      <c r="D44">
        <v>338014469</v>
      </c>
      <c r="E44">
        <v>1</v>
      </c>
      <c r="F44">
        <v>1</v>
      </c>
      <c r="G44">
        <v>1</v>
      </c>
      <c r="H44">
        <v>3</v>
      </c>
      <c r="I44" t="s">
        <v>541</v>
      </c>
      <c r="J44" t="s">
        <v>542</v>
      </c>
      <c r="K44" t="s">
        <v>543</v>
      </c>
      <c r="L44">
        <v>1339</v>
      </c>
      <c r="N44">
        <v>1007</v>
      </c>
      <c r="O44" t="s">
        <v>512</v>
      </c>
      <c r="P44" t="s">
        <v>512</v>
      </c>
      <c r="Q44">
        <v>1</v>
      </c>
      <c r="X44">
        <v>10.99</v>
      </c>
      <c r="Y44">
        <v>2.44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10.99</v>
      </c>
      <c r="AH44">
        <v>2</v>
      </c>
      <c r="AI44">
        <v>991676100</v>
      </c>
      <c r="AJ44">
        <v>39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>
      <c r="A45">
        <f ca="1">ROW(Source!A32)</f>
        <v>32</v>
      </c>
      <c r="B45">
        <v>991743542</v>
      </c>
      <c r="C45">
        <v>991743541</v>
      </c>
      <c r="D45">
        <v>37808577</v>
      </c>
      <c r="E45">
        <v>1</v>
      </c>
      <c r="F45">
        <v>1</v>
      </c>
      <c r="G45">
        <v>1</v>
      </c>
      <c r="H45">
        <v>1</v>
      </c>
      <c r="I45" t="s">
        <v>544</v>
      </c>
      <c r="K45" t="s">
        <v>545</v>
      </c>
      <c r="L45">
        <v>1369</v>
      </c>
      <c r="N45">
        <v>1013</v>
      </c>
      <c r="O45" t="s">
        <v>499</v>
      </c>
      <c r="P45" t="s">
        <v>499</v>
      </c>
      <c r="Q45">
        <v>1</v>
      </c>
      <c r="X45">
        <v>5.01</v>
      </c>
      <c r="Y45">
        <v>0</v>
      </c>
      <c r="Z45">
        <v>0</v>
      </c>
      <c r="AA45">
        <v>0</v>
      </c>
      <c r="AB45">
        <v>11.64</v>
      </c>
      <c r="AC45">
        <v>0</v>
      </c>
      <c r="AD45">
        <v>1</v>
      </c>
      <c r="AE45">
        <v>1</v>
      </c>
      <c r="AF45" t="s">
        <v>117</v>
      </c>
      <c r="AG45">
        <v>5.7614999999999998</v>
      </c>
      <c r="AH45">
        <v>2</v>
      </c>
      <c r="AI45">
        <v>991743542</v>
      </c>
      <c r="AJ45">
        <v>41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>
      <c r="A46">
        <f ca="1">ROW(Source!A32)</f>
        <v>32</v>
      </c>
      <c r="B46">
        <v>991743543</v>
      </c>
      <c r="C46">
        <v>991743541</v>
      </c>
      <c r="D46">
        <v>338037132</v>
      </c>
      <c r="E46">
        <v>1</v>
      </c>
      <c r="F46">
        <v>1</v>
      </c>
      <c r="G46">
        <v>1</v>
      </c>
      <c r="H46">
        <v>2</v>
      </c>
      <c r="I46" t="s">
        <v>546</v>
      </c>
      <c r="J46" t="s">
        <v>547</v>
      </c>
      <c r="K46" t="s">
        <v>548</v>
      </c>
      <c r="L46">
        <v>1368</v>
      </c>
      <c r="N46">
        <v>91022270</v>
      </c>
      <c r="O46" t="s">
        <v>505</v>
      </c>
      <c r="P46" t="s">
        <v>505</v>
      </c>
      <c r="Q46">
        <v>1</v>
      </c>
      <c r="X46">
        <v>1.5</v>
      </c>
      <c r="Y46">
        <v>0</v>
      </c>
      <c r="Z46">
        <v>29.67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97</v>
      </c>
      <c r="AG46">
        <v>1.875</v>
      </c>
      <c r="AH46">
        <v>2</v>
      </c>
      <c r="AI46">
        <v>991743543</v>
      </c>
      <c r="AJ46">
        <v>42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>
      <c r="A47">
        <f ca="1">ROW(Source!A32)</f>
        <v>32</v>
      </c>
      <c r="B47">
        <v>991743544</v>
      </c>
      <c r="C47">
        <v>991743541</v>
      </c>
      <c r="D47">
        <v>337974813</v>
      </c>
      <c r="E47">
        <v>1</v>
      </c>
      <c r="F47">
        <v>1</v>
      </c>
      <c r="G47">
        <v>1</v>
      </c>
      <c r="H47">
        <v>3</v>
      </c>
      <c r="I47" t="s">
        <v>549</v>
      </c>
      <c r="J47" t="s">
        <v>550</v>
      </c>
      <c r="K47" t="s">
        <v>551</v>
      </c>
      <c r="L47">
        <v>1348</v>
      </c>
      <c r="N47">
        <v>39568864</v>
      </c>
      <c r="O47" t="s">
        <v>530</v>
      </c>
      <c r="P47" t="s">
        <v>530</v>
      </c>
      <c r="Q47">
        <v>1000</v>
      </c>
      <c r="X47">
        <v>5.0000000000000002E-5</v>
      </c>
      <c r="Y47">
        <v>15118.99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5.0000000000000002E-5</v>
      </c>
      <c r="AH47">
        <v>2</v>
      </c>
      <c r="AI47">
        <v>991743544</v>
      </c>
      <c r="AJ47">
        <v>43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>
      <c r="A48">
        <f ca="1">ROW(Source!A32)</f>
        <v>32</v>
      </c>
      <c r="B48">
        <v>991743545</v>
      </c>
      <c r="C48">
        <v>991743541</v>
      </c>
      <c r="D48">
        <v>337974988</v>
      </c>
      <c r="E48">
        <v>1</v>
      </c>
      <c r="F48">
        <v>1</v>
      </c>
      <c r="G48">
        <v>1</v>
      </c>
      <c r="H48">
        <v>3</v>
      </c>
      <c r="I48" t="s">
        <v>552</v>
      </c>
      <c r="J48" t="s">
        <v>553</v>
      </c>
      <c r="K48" t="s">
        <v>554</v>
      </c>
      <c r="L48">
        <v>1348</v>
      </c>
      <c r="N48">
        <v>39568864</v>
      </c>
      <c r="O48" t="s">
        <v>530</v>
      </c>
      <c r="P48" t="s">
        <v>530</v>
      </c>
      <c r="Q48">
        <v>1000</v>
      </c>
      <c r="X48">
        <v>2.0000000000000002E-5</v>
      </c>
      <c r="Y48">
        <v>16950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2.0000000000000002E-5</v>
      </c>
      <c r="AH48">
        <v>2</v>
      </c>
      <c r="AI48">
        <v>991743545</v>
      </c>
      <c r="AJ48">
        <v>44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>
      <c r="A49">
        <f ca="1">ROW(Source!A32)</f>
        <v>32</v>
      </c>
      <c r="B49">
        <v>991743546</v>
      </c>
      <c r="C49">
        <v>991743541</v>
      </c>
      <c r="D49">
        <v>337972378</v>
      </c>
      <c r="E49">
        <v>1</v>
      </c>
      <c r="F49">
        <v>1</v>
      </c>
      <c r="G49">
        <v>1</v>
      </c>
      <c r="H49">
        <v>3</v>
      </c>
      <c r="I49" t="s">
        <v>555</v>
      </c>
      <c r="J49" t="s">
        <v>556</v>
      </c>
      <c r="K49" t="s">
        <v>557</v>
      </c>
      <c r="L49">
        <v>1346</v>
      </c>
      <c r="N49">
        <v>39568864</v>
      </c>
      <c r="O49" t="s">
        <v>540</v>
      </c>
      <c r="P49" t="s">
        <v>540</v>
      </c>
      <c r="Q49">
        <v>1</v>
      </c>
      <c r="X49">
        <v>0.02</v>
      </c>
      <c r="Y49">
        <v>37.29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0.02</v>
      </c>
      <c r="AH49">
        <v>2</v>
      </c>
      <c r="AI49">
        <v>991743546</v>
      </c>
      <c r="AJ49">
        <v>45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>
      <c r="A50">
        <f ca="1">ROW(Source!A32)</f>
        <v>32</v>
      </c>
      <c r="B50">
        <v>991743547</v>
      </c>
      <c r="C50">
        <v>991743541</v>
      </c>
      <c r="D50">
        <v>338014469</v>
      </c>
      <c r="E50">
        <v>1</v>
      </c>
      <c r="F50">
        <v>1</v>
      </c>
      <c r="G50">
        <v>1</v>
      </c>
      <c r="H50">
        <v>3</v>
      </c>
      <c r="I50" t="s">
        <v>541</v>
      </c>
      <c r="J50" t="s">
        <v>542</v>
      </c>
      <c r="K50" t="s">
        <v>543</v>
      </c>
      <c r="L50">
        <v>1339</v>
      </c>
      <c r="N50">
        <v>1007</v>
      </c>
      <c r="O50" t="s">
        <v>512</v>
      </c>
      <c r="P50" t="s">
        <v>512</v>
      </c>
      <c r="Q50">
        <v>1</v>
      </c>
      <c r="X50">
        <v>3.8</v>
      </c>
      <c r="Y50">
        <v>2.44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3.8</v>
      </c>
      <c r="AH50">
        <v>2</v>
      </c>
      <c r="AI50">
        <v>991743547</v>
      </c>
      <c r="AJ50">
        <v>46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>
      <c r="A51">
        <f ca="1">ROW(Source!A33)</f>
        <v>33</v>
      </c>
      <c r="B51">
        <v>991743542</v>
      </c>
      <c r="C51">
        <v>991743541</v>
      </c>
      <c r="D51">
        <v>37808577</v>
      </c>
      <c r="E51">
        <v>1</v>
      </c>
      <c r="F51">
        <v>1</v>
      </c>
      <c r="G51">
        <v>1</v>
      </c>
      <c r="H51">
        <v>1</v>
      </c>
      <c r="I51" t="s">
        <v>544</v>
      </c>
      <c r="K51" t="s">
        <v>545</v>
      </c>
      <c r="L51">
        <v>1369</v>
      </c>
      <c r="N51">
        <v>1013</v>
      </c>
      <c r="O51" t="s">
        <v>499</v>
      </c>
      <c r="P51" t="s">
        <v>499</v>
      </c>
      <c r="Q51">
        <v>1</v>
      </c>
      <c r="X51">
        <v>5.01</v>
      </c>
      <c r="Y51">
        <v>0</v>
      </c>
      <c r="Z51">
        <v>0</v>
      </c>
      <c r="AA51">
        <v>0</v>
      </c>
      <c r="AB51">
        <v>11.64</v>
      </c>
      <c r="AC51">
        <v>0</v>
      </c>
      <c r="AD51">
        <v>1</v>
      </c>
      <c r="AE51">
        <v>1</v>
      </c>
      <c r="AF51" t="s">
        <v>117</v>
      </c>
      <c r="AG51">
        <v>5.7614999999999998</v>
      </c>
      <c r="AH51">
        <v>2</v>
      </c>
      <c r="AI51">
        <v>991743542</v>
      </c>
      <c r="AJ51">
        <v>47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>
      <c r="A52">
        <f ca="1">ROW(Source!A33)</f>
        <v>33</v>
      </c>
      <c r="B52">
        <v>991743543</v>
      </c>
      <c r="C52">
        <v>991743541</v>
      </c>
      <c r="D52">
        <v>338037132</v>
      </c>
      <c r="E52">
        <v>1</v>
      </c>
      <c r="F52">
        <v>1</v>
      </c>
      <c r="G52">
        <v>1</v>
      </c>
      <c r="H52">
        <v>2</v>
      </c>
      <c r="I52" t="s">
        <v>546</v>
      </c>
      <c r="J52" t="s">
        <v>547</v>
      </c>
      <c r="K52" t="s">
        <v>548</v>
      </c>
      <c r="L52">
        <v>1368</v>
      </c>
      <c r="N52">
        <v>91022270</v>
      </c>
      <c r="O52" t="s">
        <v>505</v>
      </c>
      <c r="P52" t="s">
        <v>505</v>
      </c>
      <c r="Q52">
        <v>1</v>
      </c>
      <c r="X52">
        <v>1.5</v>
      </c>
      <c r="Y52">
        <v>0</v>
      </c>
      <c r="Z52">
        <v>29.67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97</v>
      </c>
      <c r="AG52">
        <v>1.875</v>
      </c>
      <c r="AH52">
        <v>2</v>
      </c>
      <c r="AI52">
        <v>991743543</v>
      </c>
      <c r="AJ52">
        <v>48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>
      <c r="A53">
        <f ca="1">ROW(Source!A33)</f>
        <v>33</v>
      </c>
      <c r="B53">
        <v>991743544</v>
      </c>
      <c r="C53">
        <v>991743541</v>
      </c>
      <c r="D53">
        <v>337974813</v>
      </c>
      <c r="E53">
        <v>1</v>
      </c>
      <c r="F53">
        <v>1</v>
      </c>
      <c r="G53">
        <v>1</v>
      </c>
      <c r="H53">
        <v>3</v>
      </c>
      <c r="I53" t="s">
        <v>549</v>
      </c>
      <c r="J53" t="s">
        <v>550</v>
      </c>
      <c r="K53" t="s">
        <v>551</v>
      </c>
      <c r="L53">
        <v>1348</v>
      </c>
      <c r="N53">
        <v>39568864</v>
      </c>
      <c r="O53" t="s">
        <v>530</v>
      </c>
      <c r="P53" t="s">
        <v>530</v>
      </c>
      <c r="Q53">
        <v>1000</v>
      </c>
      <c r="X53">
        <v>5.0000000000000002E-5</v>
      </c>
      <c r="Y53">
        <v>15118.99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5.0000000000000002E-5</v>
      </c>
      <c r="AH53">
        <v>2</v>
      </c>
      <c r="AI53">
        <v>991743544</v>
      </c>
      <c r="AJ53">
        <v>49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>
      <c r="A54">
        <f ca="1">ROW(Source!A33)</f>
        <v>33</v>
      </c>
      <c r="B54">
        <v>991743545</v>
      </c>
      <c r="C54">
        <v>991743541</v>
      </c>
      <c r="D54">
        <v>337974988</v>
      </c>
      <c r="E54">
        <v>1</v>
      </c>
      <c r="F54">
        <v>1</v>
      </c>
      <c r="G54">
        <v>1</v>
      </c>
      <c r="H54">
        <v>3</v>
      </c>
      <c r="I54" t="s">
        <v>552</v>
      </c>
      <c r="J54" t="s">
        <v>553</v>
      </c>
      <c r="K54" t="s">
        <v>554</v>
      </c>
      <c r="L54">
        <v>1348</v>
      </c>
      <c r="N54">
        <v>39568864</v>
      </c>
      <c r="O54" t="s">
        <v>530</v>
      </c>
      <c r="P54" t="s">
        <v>530</v>
      </c>
      <c r="Q54">
        <v>1000</v>
      </c>
      <c r="X54">
        <v>2.0000000000000002E-5</v>
      </c>
      <c r="Y54">
        <v>16950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2.0000000000000002E-5</v>
      </c>
      <c r="AH54">
        <v>2</v>
      </c>
      <c r="AI54">
        <v>991743545</v>
      </c>
      <c r="AJ54">
        <v>50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>
      <c r="A55">
        <f ca="1">ROW(Source!A33)</f>
        <v>33</v>
      </c>
      <c r="B55">
        <v>991743546</v>
      </c>
      <c r="C55">
        <v>991743541</v>
      </c>
      <c r="D55">
        <v>337972378</v>
      </c>
      <c r="E55">
        <v>1</v>
      </c>
      <c r="F55">
        <v>1</v>
      </c>
      <c r="G55">
        <v>1</v>
      </c>
      <c r="H55">
        <v>3</v>
      </c>
      <c r="I55" t="s">
        <v>555</v>
      </c>
      <c r="J55" t="s">
        <v>556</v>
      </c>
      <c r="K55" t="s">
        <v>557</v>
      </c>
      <c r="L55">
        <v>1346</v>
      </c>
      <c r="N55">
        <v>39568864</v>
      </c>
      <c r="O55" t="s">
        <v>540</v>
      </c>
      <c r="P55" t="s">
        <v>540</v>
      </c>
      <c r="Q55">
        <v>1</v>
      </c>
      <c r="X55">
        <v>0.02</v>
      </c>
      <c r="Y55">
        <v>37.29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0.02</v>
      </c>
      <c r="AH55">
        <v>2</v>
      </c>
      <c r="AI55">
        <v>991743546</v>
      </c>
      <c r="AJ55">
        <v>51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>
      <c r="A56">
        <f ca="1">ROW(Source!A33)</f>
        <v>33</v>
      </c>
      <c r="B56">
        <v>991743547</v>
      </c>
      <c r="C56">
        <v>991743541</v>
      </c>
      <c r="D56">
        <v>338014469</v>
      </c>
      <c r="E56">
        <v>1</v>
      </c>
      <c r="F56">
        <v>1</v>
      </c>
      <c r="G56">
        <v>1</v>
      </c>
      <c r="H56">
        <v>3</v>
      </c>
      <c r="I56" t="s">
        <v>541</v>
      </c>
      <c r="J56" t="s">
        <v>542</v>
      </c>
      <c r="K56" t="s">
        <v>543</v>
      </c>
      <c r="L56">
        <v>1339</v>
      </c>
      <c r="N56">
        <v>1007</v>
      </c>
      <c r="O56" t="s">
        <v>512</v>
      </c>
      <c r="P56" t="s">
        <v>512</v>
      </c>
      <c r="Q56">
        <v>1</v>
      </c>
      <c r="X56">
        <v>3.8</v>
      </c>
      <c r="Y56">
        <v>2.44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3.8</v>
      </c>
      <c r="AH56">
        <v>2</v>
      </c>
      <c r="AI56">
        <v>991743547</v>
      </c>
      <c r="AJ56">
        <v>52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>
      <c r="A57">
        <f ca="1">ROW(Source!A34)</f>
        <v>34</v>
      </c>
      <c r="B57">
        <v>991676478</v>
      </c>
      <c r="C57">
        <v>991676477</v>
      </c>
      <c r="D57">
        <v>37776094</v>
      </c>
      <c r="E57">
        <v>1</v>
      </c>
      <c r="F57">
        <v>1</v>
      </c>
      <c r="G57">
        <v>1</v>
      </c>
      <c r="H57">
        <v>1</v>
      </c>
      <c r="I57" t="s">
        <v>497</v>
      </c>
      <c r="K57" t="s">
        <v>498</v>
      </c>
      <c r="L57">
        <v>1369</v>
      </c>
      <c r="N57">
        <v>1013</v>
      </c>
      <c r="O57" t="s">
        <v>499</v>
      </c>
      <c r="P57" t="s">
        <v>499</v>
      </c>
      <c r="Q57">
        <v>1</v>
      </c>
      <c r="X57">
        <v>76.38</v>
      </c>
      <c r="Y57">
        <v>0</v>
      </c>
      <c r="Z57">
        <v>0</v>
      </c>
      <c r="AA57">
        <v>0</v>
      </c>
      <c r="AB57">
        <v>8.31</v>
      </c>
      <c r="AC57">
        <v>0</v>
      </c>
      <c r="AD57">
        <v>1</v>
      </c>
      <c r="AE57">
        <v>1</v>
      </c>
      <c r="AG57">
        <v>76.38</v>
      </c>
      <c r="AH57">
        <v>2</v>
      </c>
      <c r="AI57">
        <v>991676478</v>
      </c>
      <c r="AJ57">
        <v>53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>
      <c r="A58">
        <f ca="1">ROW(Source!A34)</f>
        <v>34</v>
      </c>
      <c r="B58">
        <v>991676479</v>
      </c>
      <c r="C58">
        <v>991676477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92</v>
      </c>
      <c r="K58" t="s">
        <v>500</v>
      </c>
      <c r="L58">
        <v>608254</v>
      </c>
      <c r="N58">
        <v>1013</v>
      </c>
      <c r="O58" t="s">
        <v>501</v>
      </c>
      <c r="P58" t="s">
        <v>501</v>
      </c>
      <c r="Q58">
        <v>1</v>
      </c>
      <c r="X58">
        <v>0.26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G58">
        <v>0.26</v>
      </c>
      <c r="AH58">
        <v>2</v>
      </c>
      <c r="AI58">
        <v>991676479</v>
      </c>
      <c r="AJ58">
        <v>54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>
      <c r="A59">
        <f ca="1">ROW(Source!A34)</f>
        <v>34</v>
      </c>
      <c r="B59">
        <v>991676480</v>
      </c>
      <c r="C59">
        <v>991676477</v>
      </c>
      <c r="D59">
        <v>338036985</v>
      </c>
      <c r="E59">
        <v>1</v>
      </c>
      <c r="F59">
        <v>1</v>
      </c>
      <c r="G59">
        <v>1</v>
      </c>
      <c r="H59">
        <v>2</v>
      </c>
      <c r="I59" t="s">
        <v>502</v>
      </c>
      <c r="J59" t="s">
        <v>503</v>
      </c>
      <c r="K59" t="s">
        <v>504</v>
      </c>
      <c r="L59">
        <v>1368</v>
      </c>
      <c r="N59">
        <v>91022270</v>
      </c>
      <c r="O59" t="s">
        <v>505</v>
      </c>
      <c r="P59" t="s">
        <v>505</v>
      </c>
      <c r="Q59">
        <v>1</v>
      </c>
      <c r="X59">
        <v>0.26</v>
      </c>
      <c r="Y59">
        <v>0</v>
      </c>
      <c r="Z59">
        <v>31.26</v>
      </c>
      <c r="AA59">
        <v>13.5</v>
      </c>
      <c r="AB59">
        <v>0</v>
      </c>
      <c r="AC59">
        <v>0</v>
      </c>
      <c r="AD59">
        <v>1</v>
      </c>
      <c r="AE59">
        <v>0</v>
      </c>
      <c r="AG59">
        <v>0.26</v>
      </c>
      <c r="AH59">
        <v>2</v>
      </c>
      <c r="AI59">
        <v>991676480</v>
      </c>
      <c r="AJ59">
        <v>55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>
      <c r="A60">
        <f ca="1">ROW(Source!A34)</f>
        <v>34</v>
      </c>
      <c r="B60">
        <v>991676481</v>
      </c>
      <c r="C60">
        <v>991676477</v>
      </c>
      <c r="D60">
        <v>338037088</v>
      </c>
      <c r="E60">
        <v>1</v>
      </c>
      <c r="F60">
        <v>1</v>
      </c>
      <c r="G60">
        <v>1</v>
      </c>
      <c r="H60">
        <v>2</v>
      </c>
      <c r="I60" t="s">
        <v>506</v>
      </c>
      <c r="J60" t="s">
        <v>507</v>
      </c>
      <c r="K60" t="s">
        <v>508</v>
      </c>
      <c r="L60">
        <v>1368</v>
      </c>
      <c r="N60">
        <v>91022270</v>
      </c>
      <c r="O60" t="s">
        <v>505</v>
      </c>
      <c r="P60" t="s">
        <v>505</v>
      </c>
      <c r="Q60">
        <v>1</v>
      </c>
      <c r="X60">
        <v>6.5</v>
      </c>
      <c r="Y60">
        <v>0</v>
      </c>
      <c r="Z60">
        <v>1.2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6.5</v>
      </c>
      <c r="AH60">
        <v>2</v>
      </c>
      <c r="AI60">
        <v>991676481</v>
      </c>
      <c r="AJ60">
        <v>56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>
      <c r="A61">
        <f ca="1">ROW(Source!A34)</f>
        <v>34</v>
      </c>
      <c r="B61">
        <v>991676482</v>
      </c>
      <c r="C61">
        <v>991676477</v>
      </c>
      <c r="D61">
        <v>337971757</v>
      </c>
      <c r="E61">
        <v>1</v>
      </c>
      <c r="F61">
        <v>1</v>
      </c>
      <c r="G61">
        <v>1</v>
      </c>
      <c r="H61">
        <v>3</v>
      </c>
      <c r="I61" t="s">
        <v>509</v>
      </c>
      <c r="J61" t="s">
        <v>510</v>
      </c>
      <c r="K61" t="s">
        <v>511</v>
      </c>
      <c r="L61">
        <v>1339</v>
      </c>
      <c r="N61">
        <v>1007</v>
      </c>
      <c r="O61" t="s">
        <v>512</v>
      </c>
      <c r="P61" t="s">
        <v>512</v>
      </c>
      <c r="Q61">
        <v>1</v>
      </c>
      <c r="X61">
        <v>5.4</v>
      </c>
      <c r="Y61">
        <v>6.23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5.4</v>
      </c>
      <c r="AH61">
        <v>2</v>
      </c>
      <c r="AI61">
        <v>991676482</v>
      </c>
      <c r="AJ61">
        <v>57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>
      <c r="A62">
        <f ca="1">ROW(Source!A34)</f>
        <v>34</v>
      </c>
      <c r="B62">
        <v>991676483</v>
      </c>
      <c r="C62">
        <v>991676477</v>
      </c>
      <c r="D62">
        <v>337971746</v>
      </c>
      <c r="E62">
        <v>1</v>
      </c>
      <c r="F62">
        <v>1</v>
      </c>
      <c r="G62">
        <v>1</v>
      </c>
      <c r="H62">
        <v>3</v>
      </c>
      <c r="I62" t="s">
        <v>513</v>
      </c>
      <c r="J62" t="s">
        <v>514</v>
      </c>
      <c r="K62" t="s">
        <v>515</v>
      </c>
      <c r="L62">
        <v>1339</v>
      </c>
      <c r="N62">
        <v>1007</v>
      </c>
      <c r="O62" t="s">
        <v>512</v>
      </c>
      <c r="P62" t="s">
        <v>512</v>
      </c>
      <c r="Q62">
        <v>1</v>
      </c>
      <c r="X62">
        <v>0.85</v>
      </c>
      <c r="Y62">
        <v>38.49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0.85</v>
      </c>
      <c r="AH62">
        <v>2</v>
      </c>
      <c r="AI62">
        <v>991676483</v>
      </c>
      <c r="AJ62">
        <v>58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>
      <c r="A63">
        <f ca="1">ROW(Source!A34)</f>
        <v>34</v>
      </c>
      <c r="B63">
        <v>991676484</v>
      </c>
      <c r="C63">
        <v>991676477</v>
      </c>
      <c r="D63">
        <v>338028779</v>
      </c>
      <c r="E63">
        <v>1</v>
      </c>
      <c r="F63">
        <v>1</v>
      </c>
      <c r="G63">
        <v>1</v>
      </c>
      <c r="H63">
        <v>3</v>
      </c>
      <c r="I63" t="s">
        <v>675</v>
      </c>
      <c r="J63" t="s">
        <v>676</v>
      </c>
      <c r="K63" t="s">
        <v>677</v>
      </c>
      <c r="L63">
        <v>1348</v>
      </c>
      <c r="N63">
        <v>39568864</v>
      </c>
      <c r="O63" t="s">
        <v>530</v>
      </c>
      <c r="P63" t="s">
        <v>530</v>
      </c>
      <c r="Q63">
        <v>1000</v>
      </c>
      <c r="X63">
        <v>0.43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G63">
        <v>0.43</v>
      </c>
      <c r="AH63">
        <v>3</v>
      </c>
      <c r="AI63">
        <v>-1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>
      <c r="A64">
        <f ca="1">ROW(Source!A35)</f>
        <v>35</v>
      </c>
      <c r="B64">
        <v>991676478</v>
      </c>
      <c r="C64">
        <v>991676477</v>
      </c>
      <c r="D64">
        <v>37776094</v>
      </c>
      <c r="E64">
        <v>1</v>
      </c>
      <c r="F64">
        <v>1</v>
      </c>
      <c r="G64">
        <v>1</v>
      </c>
      <c r="H64">
        <v>1</v>
      </c>
      <c r="I64" t="s">
        <v>497</v>
      </c>
      <c r="K64" t="s">
        <v>498</v>
      </c>
      <c r="L64">
        <v>1369</v>
      </c>
      <c r="N64">
        <v>1013</v>
      </c>
      <c r="O64" t="s">
        <v>499</v>
      </c>
      <c r="P64" t="s">
        <v>499</v>
      </c>
      <c r="Q64">
        <v>1</v>
      </c>
      <c r="X64">
        <v>76.38</v>
      </c>
      <c r="Y64">
        <v>0</v>
      </c>
      <c r="Z64">
        <v>0</v>
      </c>
      <c r="AA64">
        <v>0</v>
      </c>
      <c r="AB64">
        <v>8.31</v>
      </c>
      <c r="AC64">
        <v>0</v>
      </c>
      <c r="AD64">
        <v>1</v>
      </c>
      <c r="AE64">
        <v>1</v>
      </c>
      <c r="AG64">
        <v>76.38</v>
      </c>
      <c r="AH64">
        <v>2</v>
      </c>
      <c r="AI64">
        <v>991676478</v>
      </c>
      <c r="AJ64">
        <v>59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>
      <c r="A65">
        <f ca="1">ROW(Source!A35)</f>
        <v>35</v>
      </c>
      <c r="B65">
        <v>991676479</v>
      </c>
      <c r="C65">
        <v>991676477</v>
      </c>
      <c r="D65">
        <v>121548</v>
      </c>
      <c r="E65">
        <v>1</v>
      </c>
      <c r="F65">
        <v>1</v>
      </c>
      <c r="G65">
        <v>1</v>
      </c>
      <c r="H65">
        <v>1</v>
      </c>
      <c r="I65" t="s">
        <v>92</v>
      </c>
      <c r="K65" t="s">
        <v>500</v>
      </c>
      <c r="L65">
        <v>608254</v>
      </c>
      <c r="N65">
        <v>1013</v>
      </c>
      <c r="O65" t="s">
        <v>501</v>
      </c>
      <c r="P65" t="s">
        <v>501</v>
      </c>
      <c r="Q65">
        <v>1</v>
      </c>
      <c r="X65">
        <v>0.26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2</v>
      </c>
      <c r="AG65">
        <v>0.26</v>
      </c>
      <c r="AH65">
        <v>2</v>
      </c>
      <c r="AI65">
        <v>991676479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>
      <c r="A66">
        <f ca="1">ROW(Source!A35)</f>
        <v>35</v>
      </c>
      <c r="B66">
        <v>991676480</v>
      </c>
      <c r="C66">
        <v>991676477</v>
      </c>
      <c r="D66">
        <v>338036985</v>
      </c>
      <c r="E66">
        <v>1</v>
      </c>
      <c r="F66">
        <v>1</v>
      </c>
      <c r="G66">
        <v>1</v>
      </c>
      <c r="H66">
        <v>2</v>
      </c>
      <c r="I66" t="s">
        <v>502</v>
      </c>
      <c r="J66" t="s">
        <v>503</v>
      </c>
      <c r="K66" t="s">
        <v>504</v>
      </c>
      <c r="L66">
        <v>1368</v>
      </c>
      <c r="N66">
        <v>91022270</v>
      </c>
      <c r="O66" t="s">
        <v>505</v>
      </c>
      <c r="P66" t="s">
        <v>505</v>
      </c>
      <c r="Q66">
        <v>1</v>
      </c>
      <c r="X66">
        <v>0.26</v>
      </c>
      <c r="Y66">
        <v>0</v>
      </c>
      <c r="Z66">
        <v>31.26</v>
      </c>
      <c r="AA66">
        <v>13.5</v>
      </c>
      <c r="AB66">
        <v>0</v>
      </c>
      <c r="AC66">
        <v>0</v>
      </c>
      <c r="AD66">
        <v>1</v>
      </c>
      <c r="AE66">
        <v>0</v>
      </c>
      <c r="AG66">
        <v>0.26</v>
      </c>
      <c r="AH66">
        <v>2</v>
      </c>
      <c r="AI66">
        <v>991676480</v>
      </c>
      <c r="AJ66">
        <v>61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>
      <c r="A67">
        <f ca="1">ROW(Source!A35)</f>
        <v>35</v>
      </c>
      <c r="B67">
        <v>991676481</v>
      </c>
      <c r="C67">
        <v>991676477</v>
      </c>
      <c r="D67">
        <v>338037088</v>
      </c>
      <c r="E67">
        <v>1</v>
      </c>
      <c r="F67">
        <v>1</v>
      </c>
      <c r="G67">
        <v>1</v>
      </c>
      <c r="H67">
        <v>2</v>
      </c>
      <c r="I67" t="s">
        <v>506</v>
      </c>
      <c r="J67" t="s">
        <v>507</v>
      </c>
      <c r="K67" t="s">
        <v>508</v>
      </c>
      <c r="L67">
        <v>1368</v>
      </c>
      <c r="N67">
        <v>91022270</v>
      </c>
      <c r="O67" t="s">
        <v>505</v>
      </c>
      <c r="P67" t="s">
        <v>505</v>
      </c>
      <c r="Q67">
        <v>1</v>
      </c>
      <c r="X67">
        <v>6.5</v>
      </c>
      <c r="Y67">
        <v>0</v>
      </c>
      <c r="Z67">
        <v>1.2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6.5</v>
      </c>
      <c r="AH67">
        <v>2</v>
      </c>
      <c r="AI67">
        <v>991676481</v>
      </c>
      <c r="AJ67">
        <v>62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>
      <c r="A68">
        <f ca="1">ROW(Source!A35)</f>
        <v>35</v>
      </c>
      <c r="B68">
        <v>991676482</v>
      </c>
      <c r="C68">
        <v>991676477</v>
      </c>
      <c r="D68">
        <v>337971757</v>
      </c>
      <c r="E68">
        <v>1</v>
      </c>
      <c r="F68">
        <v>1</v>
      </c>
      <c r="G68">
        <v>1</v>
      </c>
      <c r="H68">
        <v>3</v>
      </c>
      <c r="I68" t="s">
        <v>509</v>
      </c>
      <c r="J68" t="s">
        <v>510</v>
      </c>
      <c r="K68" t="s">
        <v>511</v>
      </c>
      <c r="L68">
        <v>1339</v>
      </c>
      <c r="N68">
        <v>1007</v>
      </c>
      <c r="O68" t="s">
        <v>512</v>
      </c>
      <c r="P68" t="s">
        <v>512</v>
      </c>
      <c r="Q68">
        <v>1</v>
      </c>
      <c r="X68">
        <v>5.4</v>
      </c>
      <c r="Y68">
        <v>6.23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5.4</v>
      </c>
      <c r="AH68">
        <v>2</v>
      </c>
      <c r="AI68">
        <v>991676482</v>
      </c>
      <c r="AJ68">
        <v>63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>
      <c r="A69">
        <f ca="1">ROW(Source!A35)</f>
        <v>35</v>
      </c>
      <c r="B69">
        <v>991676483</v>
      </c>
      <c r="C69">
        <v>991676477</v>
      </c>
      <c r="D69">
        <v>337971746</v>
      </c>
      <c r="E69">
        <v>1</v>
      </c>
      <c r="F69">
        <v>1</v>
      </c>
      <c r="G69">
        <v>1</v>
      </c>
      <c r="H69">
        <v>3</v>
      </c>
      <c r="I69" t="s">
        <v>513</v>
      </c>
      <c r="J69" t="s">
        <v>514</v>
      </c>
      <c r="K69" t="s">
        <v>515</v>
      </c>
      <c r="L69">
        <v>1339</v>
      </c>
      <c r="N69">
        <v>1007</v>
      </c>
      <c r="O69" t="s">
        <v>512</v>
      </c>
      <c r="P69" t="s">
        <v>512</v>
      </c>
      <c r="Q69">
        <v>1</v>
      </c>
      <c r="X69">
        <v>0.85</v>
      </c>
      <c r="Y69">
        <v>38.49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0.85</v>
      </c>
      <c r="AH69">
        <v>2</v>
      </c>
      <c r="AI69">
        <v>991676483</v>
      </c>
      <c r="AJ69">
        <v>64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>
      <c r="A70">
        <f ca="1">ROW(Source!A35)</f>
        <v>35</v>
      </c>
      <c r="B70">
        <v>991676484</v>
      </c>
      <c r="C70">
        <v>991676477</v>
      </c>
      <c r="D70">
        <v>338028779</v>
      </c>
      <c r="E70">
        <v>1</v>
      </c>
      <c r="F70">
        <v>1</v>
      </c>
      <c r="G70">
        <v>1</v>
      </c>
      <c r="H70">
        <v>3</v>
      </c>
      <c r="I70" t="s">
        <v>675</v>
      </c>
      <c r="J70" t="s">
        <v>676</v>
      </c>
      <c r="K70" t="s">
        <v>677</v>
      </c>
      <c r="L70">
        <v>1348</v>
      </c>
      <c r="N70">
        <v>39568864</v>
      </c>
      <c r="O70" t="s">
        <v>530</v>
      </c>
      <c r="P70" t="s">
        <v>530</v>
      </c>
      <c r="Q70">
        <v>1000</v>
      </c>
      <c r="X70">
        <v>0.43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G70">
        <v>0.43</v>
      </c>
      <c r="AH70">
        <v>3</v>
      </c>
      <c r="AI70">
        <v>-1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>
      <c r="A71">
        <f ca="1">ROW(Source!A36)</f>
        <v>36</v>
      </c>
      <c r="B71">
        <v>991676808</v>
      </c>
      <c r="C71">
        <v>991676562</v>
      </c>
      <c r="D71">
        <v>37778912</v>
      </c>
      <c r="E71">
        <v>1</v>
      </c>
      <c r="F71">
        <v>1</v>
      </c>
      <c r="G71">
        <v>1</v>
      </c>
      <c r="H71">
        <v>1</v>
      </c>
      <c r="I71" t="s">
        <v>516</v>
      </c>
      <c r="K71" t="s">
        <v>517</v>
      </c>
      <c r="L71">
        <v>1369</v>
      </c>
      <c r="N71">
        <v>1013</v>
      </c>
      <c r="O71" t="s">
        <v>499</v>
      </c>
      <c r="P71" t="s">
        <v>499</v>
      </c>
      <c r="Q71">
        <v>1</v>
      </c>
      <c r="X71">
        <v>61.05</v>
      </c>
      <c r="Y71">
        <v>0</v>
      </c>
      <c r="Z71">
        <v>0</v>
      </c>
      <c r="AA71">
        <v>0</v>
      </c>
      <c r="AB71">
        <v>9.18</v>
      </c>
      <c r="AC71">
        <v>0</v>
      </c>
      <c r="AD71">
        <v>1</v>
      </c>
      <c r="AE71">
        <v>1</v>
      </c>
      <c r="AF71" t="s">
        <v>98</v>
      </c>
      <c r="AG71">
        <v>70.207499999999996</v>
      </c>
      <c r="AH71">
        <v>2</v>
      </c>
      <c r="AI71">
        <v>991676808</v>
      </c>
      <c r="AJ71">
        <v>65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>
      <c r="A72">
        <f ca="1">ROW(Source!A36)</f>
        <v>36</v>
      </c>
      <c r="B72">
        <v>991676809</v>
      </c>
      <c r="C72">
        <v>991676562</v>
      </c>
      <c r="D72">
        <v>121548</v>
      </c>
      <c r="E72">
        <v>1</v>
      </c>
      <c r="F72">
        <v>1</v>
      </c>
      <c r="G72">
        <v>1</v>
      </c>
      <c r="H72">
        <v>1</v>
      </c>
      <c r="I72" t="s">
        <v>92</v>
      </c>
      <c r="K72" t="s">
        <v>500</v>
      </c>
      <c r="L72">
        <v>608254</v>
      </c>
      <c r="N72">
        <v>1013</v>
      </c>
      <c r="O72" t="s">
        <v>501</v>
      </c>
      <c r="P72" t="s">
        <v>501</v>
      </c>
      <c r="Q72">
        <v>1</v>
      </c>
      <c r="X72">
        <v>0.28000000000000003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97</v>
      </c>
      <c r="AG72">
        <v>0.35</v>
      </c>
      <c r="AH72">
        <v>2</v>
      </c>
      <c r="AI72">
        <v>991676809</v>
      </c>
      <c r="AJ72">
        <v>66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>
      <c r="A73">
        <f ca="1">ROW(Source!A36)</f>
        <v>36</v>
      </c>
      <c r="B73">
        <v>991676810</v>
      </c>
      <c r="C73">
        <v>991676562</v>
      </c>
      <c r="D73">
        <v>338036697</v>
      </c>
      <c r="E73">
        <v>1</v>
      </c>
      <c r="F73">
        <v>1</v>
      </c>
      <c r="G73">
        <v>1</v>
      </c>
      <c r="H73">
        <v>2</v>
      </c>
      <c r="I73" t="s">
        <v>518</v>
      </c>
      <c r="J73" t="s">
        <v>519</v>
      </c>
      <c r="K73" t="s">
        <v>520</v>
      </c>
      <c r="L73">
        <v>1368</v>
      </c>
      <c r="N73">
        <v>91022270</v>
      </c>
      <c r="O73" t="s">
        <v>505</v>
      </c>
      <c r="P73" t="s">
        <v>505</v>
      </c>
      <c r="Q73">
        <v>1</v>
      </c>
      <c r="X73">
        <v>0.18</v>
      </c>
      <c r="Y73">
        <v>0</v>
      </c>
      <c r="Z73">
        <v>86.4</v>
      </c>
      <c r="AA73">
        <v>13.5</v>
      </c>
      <c r="AB73">
        <v>0</v>
      </c>
      <c r="AC73">
        <v>0</v>
      </c>
      <c r="AD73">
        <v>1</v>
      </c>
      <c r="AE73">
        <v>0</v>
      </c>
      <c r="AF73" t="s">
        <v>97</v>
      </c>
      <c r="AG73">
        <v>0.22500000000000001</v>
      </c>
      <c r="AH73">
        <v>2</v>
      </c>
      <c r="AI73">
        <v>991676810</v>
      </c>
      <c r="AJ73">
        <v>67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>
      <c r="A74">
        <f ca="1">ROW(Source!A36)</f>
        <v>36</v>
      </c>
      <c r="B74">
        <v>991676811</v>
      </c>
      <c r="C74">
        <v>991676562</v>
      </c>
      <c r="D74">
        <v>338036808</v>
      </c>
      <c r="E74">
        <v>1</v>
      </c>
      <c r="F74">
        <v>1</v>
      </c>
      <c r="G74">
        <v>1</v>
      </c>
      <c r="H74">
        <v>2</v>
      </c>
      <c r="I74" t="s">
        <v>521</v>
      </c>
      <c r="J74" t="s">
        <v>522</v>
      </c>
      <c r="K74" t="s">
        <v>523</v>
      </c>
      <c r="L74">
        <v>1368</v>
      </c>
      <c r="N74">
        <v>91022270</v>
      </c>
      <c r="O74" t="s">
        <v>505</v>
      </c>
      <c r="P74" t="s">
        <v>505</v>
      </c>
      <c r="Q74">
        <v>1</v>
      </c>
      <c r="X74">
        <v>0.1</v>
      </c>
      <c r="Y74">
        <v>0</v>
      </c>
      <c r="Z74">
        <v>112</v>
      </c>
      <c r="AA74">
        <v>13.5</v>
      </c>
      <c r="AB74">
        <v>0</v>
      </c>
      <c r="AC74">
        <v>0</v>
      </c>
      <c r="AD74">
        <v>1</v>
      </c>
      <c r="AE74">
        <v>0</v>
      </c>
      <c r="AF74" t="s">
        <v>97</v>
      </c>
      <c r="AG74">
        <v>0.125</v>
      </c>
      <c r="AH74">
        <v>2</v>
      </c>
      <c r="AI74">
        <v>991676811</v>
      </c>
      <c r="AJ74">
        <v>68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>
      <c r="A75">
        <f ca="1">ROW(Source!A36)</f>
        <v>36</v>
      </c>
      <c r="B75">
        <v>991676812</v>
      </c>
      <c r="C75">
        <v>991676562</v>
      </c>
      <c r="D75">
        <v>338037088</v>
      </c>
      <c r="E75">
        <v>1</v>
      </c>
      <c r="F75">
        <v>1</v>
      </c>
      <c r="G75">
        <v>1</v>
      </c>
      <c r="H75">
        <v>2</v>
      </c>
      <c r="I75" t="s">
        <v>506</v>
      </c>
      <c r="J75" t="s">
        <v>507</v>
      </c>
      <c r="K75" t="s">
        <v>508</v>
      </c>
      <c r="L75">
        <v>1368</v>
      </c>
      <c r="N75">
        <v>91022270</v>
      </c>
      <c r="O75" t="s">
        <v>505</v>
      </c>
      <c r="P75" t="s">
        <v>505</v>
      </c>
      <c r="Q75">
        <v>1</v>
      </c>
      <c r="X75">
        <v>4.0599999999999996</v>
      </c>
      <c r="Y75">
        <v>0</v>
      </c>
      <c r="Z75">
        <v>1.2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97</v>
      </c>
      <c r="AG75">
        <v>5.0750000000000002</v>
      </c>
      <c r="AH75">
        <v>2</v>
      </c>
      <c r="AI75">
        <v>991676812</v>
      </c>
      <c r="AJ75">
        <v>69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>
      <c r="A76">
        <f ca="1">ROW(Source!A36)</f>
        <v>36</v>
      </c>
      <c r="B76">
        <v>991676813</v>
      </c>
      <c r="C76">
        <v>991676562</v>
      </c>
      <c r="D76">
        <v>338039342</v>
      </c>
      <c r="E76">
        <v>1</v>
      </c>
      <c r="F76">
        <v>1</v>
      </c>
      <c r="G76">
        <v>1</v>
      </c>
      <c r="H76">
        <v>2</v>
      </c>
      <c r="I76" t="s">
        <v>524</v>
      </c>
      <c r="J76" t="s">
        <v>525</v>
      </c>
      <c r="K76" t="s">
        <v>526</v>
      </c>
      <c r="L76">
        <v>1368</v>
      </c>
      <c r="N76">
        <v>91022270</v>
      </c>
      <c r="O76" t="s">
        <v>505</v>
      </c>
      <c r="P76" t="s">
        <v>505</v>
      </c>
      <c r="Q76">
        <v>1</v>
      </c>
      <c r="X76">
        <v>1.1399999999999999</v>
      </c>
      <c r="Y76">
        <v>0</v>
      </c>
      <c r="Z76">
        <v>87.17</v>
      </c>
      <c r="AA76">
        <v>11.6</v>
      </c>
      <c r="AB76">
        <v>0</v>
      </c>
      <c r="AC76">
        <v>0</v>
      </c>
      <c r="AD76">
        <v>1</v>
      </c>
      <c r="AE76">
        <v>0</v>
      </c>
      <c r="AF76" t="s">
        <v>97</v>
      </c>
      <c r="AG76">
        <v>1.425</v>
      </c>
      <c r="AH76">
        <v>2</v>
      </c>
      <c r="AI76">
        <v>991676813</v>
      </c>
      <c r="AJ76">
        <v>70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>
      <c r="A77">
        <f ca="1">ROW(Source!A36)</f>
        <v>36</v>
      </c>
      <c r="B77">
        <v>991676814</v>
      </c>
      <c r="C77">
        <v>991676562</v>
      </c>
      <c r="D77">
        <v>337971747</v>
      </c>
      <c r="E77">
        <v>1</v>
      </c>
      <c r="F77">
        <v>1</v>
      </c>
      <c r="G77">
        <v>1</v>
      </c>
      <c r="H77">
        <v>3</v>
      </c>
      <c r="I77" t="s">
        <v>527</v>
      </c>
      <c r="J77" t="s">
        <v>528</v>
      </c>
      <c r="K77" t="s">
        <v>529</v>
      </c>
      <c r="L77">
        <v>1348</v>
      </c>
      <c r="N77">
        <v>39568864</v>
      </c>
      <c r="O77" t="s">
        <v>530</v>
      </c>
      <c r="P77" t="s">
        <v>530</v>
      </c>
      <c r="Q77">
        <v>1000</v>
      </c>
      <c r="X77">
        <v>1.6999999999999999E-3</v>
      </c>
      <c r="Y77">
        <v>32830.01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1.6999999999999999E-3</v>
      </c>
      <c r="AH77">
        <v>2</v>
      </c>
      <c r="AI77">
        <v>991676814</v>
      </c>
      <c r="AJ77">
        <v>71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>
      <c r="A78">
        <f ca="1">ROW(Source!A36)</f>
        <v>36</v>
      </c>
      <c r="B78">
        <v>991676815</v>
      </c>
      <c r="C78">
        <v>991676562</v>
      </c>
      <c r="D78">
        <v>337971757</v>
      </c>
      <c r="E78">
        <v>1</v>
      </c>
      <c r="F78">
        <v>1</v>
      </c>
      <c r="G78">
        <v>1</v>
      </c>
      <c r="H78">
        <v>3</v>
      </c>
      <c r="I78" t="s">
        <v>509</v>
      </c>
      <c r="J78" t="s">
        <v>510</v>
      </c>
      <c r="K78" t="s">
        <v>511</v>
      </c>
      <c r="L78">
        <v>1339</v>
      </c>
      <c r="N78">
        <v>1007</v>
      </c>
      <c r="O78" t="s">
        <v>512</v>
      </c>
      <c r="P78" t="s">
        <v>512</v>
      </c>
      <c r="Q78">
        <v>1</v>
      </c>
      <c r="X78">
        <v>1.68</v>
      </c>
      <c r="Y78">
        <v>6.23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1.68</v>
      </c>
      <c r="AH78">
        <v>2</v>
      </c>
      <c r="AI78">
        <v>991676815</v>
      </c>
      <c r="AJ78">
        <v>72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>
      <c r="A79">
        <f ca="1">ROW(Source!A36)</f>
        <v>36</v>
      </c>
      <c r="B79">
        <v>991676816</v>
      </c>
      <c r="C79">
        <v>991676562</v>
      </c>
      <c r="D79">
        <v>337978342</v>
      </c>
      <c r="E79">
        <v>1</v>
      </c>
      <c r="F79">
        <v>1</v>
      </c>
      <c r="G79">
        <v>1</v>
      </c>
      <c r="H79">
        <v>3</v>
      </c>
      <c r="I79" t="s">
        <v>531</v>
      </c>
      <c r="J79" t="s">
        <v>532</v>
      </c>
      <c r="K79" t="s">
        <v>533</v>
      </c>
      <c r="L79">
        <v>1348</v>
      </c>
      <c r="N79">
        <v>39568864</v>
      </c>
      <c r="O79" t="s">
        <v>530</v>
      </c>
      <c r="P79" t="s">
        <v>530</v>
      </c>
      <c r="Q79">
        <v>1000</v>
      </c>
      <c r="X79">
        <v>1E-3</v>
      </c>
      <c r="Y79">
        <v>13559.99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1E-3</v>
      </c>
      <c r="AH79">
        <v>2</v>
      </c>
      <c r="AI79">
        <v>991676816</v>
      </c>
      <c r="AJ79">
        <v>73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>
      <c r="A80">
        <f ca="1">ROW(Source!A36)</f>
        <v>36</v>
      </c>
      <c r="B80">
        <v>991676817</v>
      </c>
      <c r="C80">
        <v>991676562</v>
      </c>
      <c r="D80">
        <v>338004299</v>
      </c>
      <c r="E80">
        <v>1</v>
      </c>
      <c r="F80">
        <v>1</v>
      </c>
      <c r="G80">
        <v>1</v>
      </c>
      <c r="H80">
        <v>3</v>
      </c>
      <c r="I80" t="s">
        <v>678</v>
      </c>
      <c r="J80" t="s">
        <v>679</v>
      </c>
      <c r="K80" t="s">
        <v>680</v>
      </c>
      <c r="L80">
        <v>1346</v>
      </c>
      <c r="N80">
        <v>39568864</v>
      </c>
      <c r="O80" t="s">
        <v>540</v>
      </c>
      <c r="P80" t="s">
        <v>540</v>
      </c>
      <c r="Q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G80">
        <v>0</v>
      </c>
      <c r="AH80">
        <v>3</v>
      </c>
      <c r="AI80">
        <v>-1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>
      <c r="A81">
        <f ca="1">ROW(Source!A36)</f>
        <v>36</v>
      </c>
      <c r="B81">
        <v>991676818</v>
      </c>
      <c r="C81">
        <v>991676562</v>
      </c>
      <c r="D81">
        <v>338008814</v>
      </c>
      <c r="E81">
        <v>1</v>
      </c>
      <c r="F81">
        <v>1</v>
      </c>
      <c r="G81">
        <v>1</v>
      </c>
      <c r="H81">
        <v>3</v>
      </c>
      <c r="I81" t="s">
        <v>124</v>
      </c>
      <c r="J81" t="s">
        <v>126</v>
      </c>
      <c r="K81" t="s">
        <v>125</v>
      </c>
      <c r="L81">
        <v>1301</v>
      </c>
      <c r="N81">
        <v>1003</v>
      </c>
      <c r="O81" t="s">
        <v>106</v>
      </c>
      <c r="P81" t="s">
        <v>106</v>
      </c>
      <c r="Q81">
        <v>1</v>
      </c>
      <c r="X81">
        <v>100</v>
      </c>
      <c r="Y81">
        <v>82.15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100</v>
      </c>
      <c r="AH81">
        <v>2</v>
      </c>
      <c r="AI81">
        <v>991676818</v>
      </c>
      <c r="AJ81">
        <v>74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>
      <c r="A82">
        <f ca="1">ROW(Source!A36)</f>
        <v>36</v>
      </c>
      <c r="B82">
        <v>991676819</v>
      </c>
      <c r="C82">
        <v>991676562</v>
      </c>
      <c r="D82">
        <v>338008698</v>
      </c>
      <c r="E82">
        <v>1</v>
      </c>
      <c r="F82">
        <v>1</v>
      </c>
      <c r="G82">
        <v>1</v>
      </c>
      <c r="H82">
        <v>3</v>
      </c>
      <c r="I82" t="s">
        <v>681</v>
      </c>
      <c r="J82" t="s">
        <v>682</v>
      </c>
      <c r="K82" t="s">
        <v>683</v>
      </c>
      <c r="L82">
        <v>1035</v>
      </c>
      <c r="N82">
        <v>1013</v>
      </c>
      <c r="O82" t="s">
        <v>220</v>
      </c>
      <c r="P82" t="s">
        <v>220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G82">
        <v>0</v>
      </c>
      <c r="AH82">
        <v>3</v>
      </c>
      <c r="AI82">
        <v>-1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>
      <c r="A83">
        <f ca="1">ROW(Source!A36)</f>
        <v>36</v>
      </c>
      <c r="B83">
        <v>991676820</v>
      </c>
      <c r="C83">
        <v>991676562</v>
      </c>
      <c r="D83">
        <v>338009588</v>
      </c>
      <c r="E83">
        <v>1</v>
      </c>
      <c r="F83">
        <v>1</v>
      </c>
      <c r="G83">
        <v>1</v>
      </c>
      <c r="H83">
        <v>3</v>
      </c>
      <c r="I83" t="s">
        <v>534</v>
      </c>
      <c r="J83" t="s">
        <v>535</v>
      </c>
      <c r="K83" t="s">
        <v>536</v>
      </c>
      <c r="L83">
        <v>1339</v>
      </c>
      <c r="N83">
        <v>1007</v>
      </c>
      <c r="O83" t="s">
        <v>512</v>
      </c>
      <c r="P83" t="s">
        <v>512</v>
      </c>
      <c r="Q83">
        <v>1</v>
      </c>
      <c r="X83">
        <v>7.0000000000000001E-3</v>
      </c>
      <c r="Y83">
        <v>600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7.0000000000000001E-3</v>
      </c>
      <c r="AH83">
        <v>2</v>
      </c>
      <c r="AI83">
        <v>991676820</v>
      </c>
      <c r="AJ83">
        <v>75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>
      <c r="A84">
        <f ca="1">ROW(Source!A36)</f>
        <v>36</v>
      </c>
      <c r="B84">
        <v>991676821</v>
      </c>
      <c r="C84">
        <v>991676562</v>
      </c>
      <c r="D84">
        <v>338013675</v>
      </c>
      <c r="E84">
        <v>1</v>
      </c>
      <c r="F84">
        <v>1</v>
      </c>
      <c r="G84">
        <v>1</v>
      </c>
      <c r="H84">
        <v>3</v>
      </c>
      <c r="I84" t="s">
        <v>537</v>
      </c>
      <c r="J84" t="s">
        <v>538</v>
      </c>
      <c r="K84" t="s">
        <v>539</v>
      </c>
      <c r="L84">
        <v>1346</v>
      </c>
      <c r="N84">
        <v>39568864</v>
      </c>
      <c r="O84" t="s">
        <v>540</v>
      </c>
      <c r="P84" t="s">
        <v>540</v>
      </c>
      <c r="Q84">
        <v>1</v>
      </c>
      <c r="X84">
        <v>2.5100000000000001E-2</v>
      </c>
      <c r="Y84">
        <v>2.15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2.5100000000000001E-2</v>
      </c>
      <c r="AH84">
        <v>2</v>
      </c>
      <c r="AI84">
        <v>991676821</v>
      </c>
      <c r="AJ84">
        <v>76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>
      <c r="A85">
        <f ca="1">ROW(Source!A36)</f>
        <v>36</v>
      </c>
      <c r="B85">
        <v>991676822</v>
      </c>
      <c r="C85">
        <v>991676562</v>
      </c>
      <c r="D85">
        <v>338014469</v>
      </c>
      <c r="E85">
        <v>1</v>
      </c>
      <c r="F85">
        <v>1</v>
      </c>
      <c r="G85">
        <v>1</v>
      </c>
      <c r="H85">
        <v>3</v>
      </c>
      <c r="I85" t="s">
        <v>541</v>
      </c>
      <c r="J85" t="s">
        <v>542</v>
      </c>
      <c r="K85" t="s">
        <v>543</v>
      </c>
      <c r="L85">
        <v>1339</v>
      </c>
      <c r="N85">
        <v>1007</v>
      </c>
      <c r="O85" t="s">
        <v>512</v>
      </c>
      <c r="P85" t="s">
        <v>512</v>
      </c>
      <c r="Q85">
        <v>1</v>
      </c>
      <c r="X85">
        <v>7.03</v>
      </c>
      <c r="Y85">
        <v>2.44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7.03</v>
      </c>
      <c r="AH85">
        <v>2</v>
      </c>
      <c r="AI85">
        <v>991676822</v>
      </c>
      <c r="AJ85">
        <v>77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>
      <c r="A86">
        <f ca="1">ROW(Source!A37)</f>
        <v>37</v>
      </c>
      <c r="B86">
        <v>991676808</v>
      </c>
      <c r="C86">
        <v>991676562</v>
      </c>
      <c r="D86">
        <v>37778912</v>
      </c>
      <c r="E86">
        <v>1</v>
      </c>
      <c r="F86">
        <v>1</v>
      </c>
      <c r="G86">
        <v>1</v>
      </c>
      <c r="H86">
        <v>1</v>
      </c>
      <c r="I86" t="s">
        <v>516</v>
      </c>
      <c r="K86" t="s">
        <v>517</v>
      </c>
      <c r="L86">
        <v>1369</v>
      </c>
      <c r="N86">
        <v>1013</v>
      </c>
      <c r="O86" t="s">
        <v>499</v>
      </c>
      <c r="P86" t="s">
        <v>499</v>
      </c>
      <c r="Q86">
        <v>1</v>
      </c>
      <c r="X86">
        <v>61.05</v>
      </c>
      <c r="Y86">
        <v>0</v>
      </c>
      <c r="Z86">
        <v>0</v>
      </c>
      <c r="AA86">
        <v>0</v>
      </c>
      <c r="AB86">
        <v>9.18</v>
      </c>
      <c r="AC86">
        <v>0</v>
      </c>
      <c r="AD86">
        <v>1</v>
      </c>
      <c r="AE86">
        <v>1</v>
      </c>
      <c r="AF86" t="s">
        <v>98</v>
      </c>
      <c r="AG86">
        <v>70.207499999999996</v>
      </c>
      <c r="AH86">
        <v>2</v>
      </c>
      <c r="AI86">
        <v>991676808</v>
      </c>
      <c r="AJ86">
        <v>79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>
      <c r="A87">
        <f ca="1">ROW(Source!A37)</f>
        <v>37</v>
      </c>
      <c r="B87">
        <v>991676809</v>
      </c>
      <c r="C87">
        <v>991676562</v>
      </c>
      <c r="D87">
        <v>121548</v>
      </c>
      <c r="E87">
        <v>1</v>
      </c>
      <c r="F87">
        <v>1</v>
      </c>
      <c r="G87">
        <v>1</v>
      </c>
      <c r="H87">
        <v>1</v>
      </c>
      <c r="I87" t="s">
        <v>92</v>
      </c>
      <c r="K87" t="s">
        <v>500</v>
      </c>
      <c r="L87">
        <v>608254</v>
      </c>
      <c r="N87">
        <v>1013</v>
      </c>
      <c r="O87" t="s">
        <v>501</v>
      </c>
      <c r="P87" t="s">
        <v>501</v>
      </c>
      <c r="Q87">
        <v>1</v>
      </c>
      <c r="X87">
        <v>0.28000000000000003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2</v>
      </c>
      <c r="AF87" t="s">
        <v>97</v>
      </c>
      <c r="AG87">
        <v>0.35</v>
      </c>
      <c r="AH87">
        <v>2</v>
      </c>
      <c r="AI87">
        <v>991676809</v>
      </c>
      <c r="AJ87">
        <v>80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>
      <c r="A88">
        <f ca="1">ROW(Source!A37)</f>
        <v>37</v>
      </c>
      <c r="B88">
        <v>991676810</v>
      </c>
      <c r="C88">
        <v>991676562</v>
      </c>
      <c r="D88">
        <v>338036697</v>
      </c>
      <c r="E88">
        <v>1</v>
      </c>
      <c r="F88">
        <v>1</v>
      </c>
      <c r="G88">
        <v>1</v>
      </c>
      <c r="H88">
        <v>2</v>
      </c>
      <c r="I88" t="s">
        <v>518</v>
      </c>
      <c r="J88" t="s">
        <v>519</v>
      </c>
      <c r="K88" t="s">
        <v>520</v>
      </c>
      <c r="L88">
        <v>1368</v>
      </c>
      <c r="N88">
        <v>91022270</v>
      </c>
      <c r="O88" t="s">
        <v>505</v>
      </c>
      <c r="P88" t="s">
        <v>505</v>
      </c>
      <c r="Q88">
        <v>1</v>
      </c>
      <c r="X88">
        <v>0.18</v>
      </c>
      <c r="Y88">
        <v>0</v>
      </c>
      <c r="Z88">
        <v>86.4</v>
      </c>
      <c r="AA88">
        <v>13.5</v>
      </c>
      <c r="AB88">
        <v>0</v>
      </c>
      <c r="AC88">
        <v>0</v>
      </c>
      <c r="AD88">
        <v>1</v>
      </c>
      <c r="AE88">
        <v>0</v>
      </c>
      <c r="AF88" t="s">
        <v>97</v>
      </c>
      <c r="AG88">
        <v>0.22500000000000001</v>
      </c>
      <c r="AH88">
        <v>2</v>
      </c>
      <c r="AI88">
        <v>991676810</v>
      </c>
      <c r="AJ88">
        <v>81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>
      <c r="A89">
        <f ca="1">ROW(Source!A37)</f>
        <v>37</v>
      </c>
      <c r="B89">
        <v>991676811</v>
      </c>
      <c r="C89">
        <v>991676562</v>
      </c>
      <c r="D89">
        <v>338036808</v>
      </c>
      <c r="E89">
        <v>1</v>
      </c>
      <c r="F89">
        <v>1</v>
      </c>
      <c r="G89">
        <v>1</v>
      </c>
      <c r="H89">
        <v>2</v>
      </c>
      <c r="I89" t="s">
        <v>521</v>
      </c>
      <c r="J89" t="s">
        <v>522</v>
      </c>
      <c r="K89" t="s">
        <v>523</v>
      </c>
      <c r="L89">
        <v>1368</v>
      </c>
      <c r="N89">
        <v>91022270</v>
      </c>
      <c r="O89" t="s">
        <v>505</v>
      </c>
      <c r="P89" t="s">
        <v>505</v>
      </c>
      <c r="Q89">
        <v>1</v>
      </c>
      <c r="X89">
        <v>0.1</v>
      </c>
      <c r="Y89">
        <v>0</v>
      </c>
      <c r="Z89">
        <v>112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97</v>
      </c>
      <c r="AG89">
        <v>0.125</v>
      </c>
      <c r="AH89">
        <v>2</v>
      </c>
      <c r="AI89">
        <v>991676811</v>
      </c>
      <c r="AJ89">
        <v>82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>
      <c r="A90">
        <f ca="1">ROW(Source!A37)</f>
        <v>37</v>
      </c>
      <c r="B90">
        <v>991676812</v>
      </c>
      <c r="C90">
        <v>991676562</v>
      </c>
      <c r="D90">
        <v>338037088</v>
      </c>
      <c r="E90">
        <v>1</v>
      </c>
      <c r="F90">
        <v>1</v>
      </c>
      <c r="G90">
        <v>1</v>
      </c>
      <c r="H90">
        <v>2</v>
      </c>
      <c r="I90" t="s">
        <v>506</v>
      </c>
      <c r="J90" t="s">
        <v>507</v>
      </c>
      <c r="K90" t="s">
        <v>508</v>
      </c>
      <c r="L90">
        <v>1368</v>
      </c>
      <c r="N90">
        <v>91022270</v>
      </c>
      <c r="O90" t="s">
        <v>505</v>
      </c>
      <c r="P90" t="s">
        <v>505</v>
      </c>
      <c r="Q90">
        <v>1</v>
      </c>
      <c r="X90">
        <v>4.0599999999999996</v>
      </c>
      <c r="Y90">
        <v>0</v>
      </c>
      <c r="Z90">
        <v>1.2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97</v>
      </c>
      <c r="AG90">
        <v>5.0750000000000002</v>
      </c>
      <c r="AH90">
        <v>2</v>
      </c>
      <c r="AI90">
        <v>991676812</v>
      </c>
      <c r="AJ90">
        <v>83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>
      <c r="A91">
        <f ca="1">ROW(Source!A37)</f>
        <v>37</v>
      </c>
      <c r="B91">
        <v>991676813</v>
      </c>
      <c r="C91">
        <v>991676562</v>
      </c>
      <c r="D91">
        <v>338039342</v>
      </c>
      <c r="E91">
        <v>1</v>
      </c>
      <c r="F91">
        <v>1</v>
      </c>
      <c r="G91">
        <v>1</v>
      </c>
      <c r="H91">
        <v>2</v>
      </c>
      <c r="I91" t="s">
        <v>524</v>
      </c>
      <c r="J91" t="s">
        <v>525</v>
      </c>
      <c r="K91" t="s">
        <v>526</v>
      </c>
      <c r="L91">
        <v>1368</v>
      </c>
      <c r="N91">
        <v>91022270</v>
      </c>
      <c r="O91" t="s">
        <v>505</v>
      </c>
      <c r="P91" t="s">
        <v>505</v>
      </c>
      <c r="Q91">
        <v>1</v>
      </c>
      <c r="X91">
        <v>1.1399999999999999</v>
      </c>
      <c r="Y91">
        <v>0</v>
      </c>
      <c r="Z91">
        <v>87.17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97</v>
      </c>
      <c r="AG91">
        <v>1.425</v>
      </c>
      <c r="AH91">
        <v>2</v>
      </c>
      <c r="AI91">
        <v>991676813</v>
      </c>
      <c r="AJ91">
        <v>84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>
      <c r="A92">
        <f ca="1">ROW(Source!A37)</f>
        <v>37</v>
      </c>
      <c r="B92">
        <v>991676814</v>
      </c>
      <c r="C92">
        <v>991676562</v>
      </c>
      <c r="D92">
        <v>337971747</v>
      </c>
      <c r="E92">
        <v>1</v>
      </c>
      <c r="F92">
        <v>1</v>
      </c>
      <c r="G92">
        <v>1</v>
      </c>
      <c r="H92">
        <v>3</v>
      </c>
      <c r="I92" t="s">
        <v>527</v>
      </c>
      <c r="J92" t="s">
        <v>528</v>
      </c>
      <c r="K92" t="s">
        <v>529</v>
      </c>
      <c r="L92">
        <v>1348</v>
      </c>
      <c r="N92">
        <v>39568864</v>
      </c>
      <c r="O92" t="s">
        <v>530</v>
      </c>
      <c r="P92" t="s">
        <v>530</v>
      </c>
      <c r="Q92">
        <v>1000</v>
      </c>
      <c r="X92">
        <v>1.6999999999999999E-3</v>
      </c>
      <c r="Y92">
        <v>32830.01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1.6999999999999999E-3</v>
      </c>
      <c r="AH92">
        <v>2</v>
      </c>
      <c r="AI92">
        <v>991676814</v>
      </c>
      <c r="AJ92">
        <v>85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>
      <c r="A93">
        <f ca="1">ROW(Source!A37)</f>
        <v>37</v>
      </c>
      <c r="B93">
        <v>991676815</v>
      </c>
      <c r="C93">
        <v>991676562</v>
      </c>
      <c r="D93">
        <v>337971757</v>
      </c>
      <c r="E93">
        <v>1</v>
      </c>
      <c r="F93">
        <v>1</v>
      </c>
      <c r="G93">
        <v>1</v>
      </c>
      <c r="H93">
        <v>3</v>
      </c>
      <c r="I93" t="s">
        <v>509</v>
      </c>
      <c r="J93" t="s">
        <v>510</v>
      </c>
      <c r="K93" t="s">
        <v>511</v>
      </c>
      <c r="L93">
        <v>1339</v>
      </c>
      <c r="N93">
        <v>1007</v>
      </c>
      <c r="O93" t="s">
        <v>512</v>
      </c>
      <c r="P93" t="s">
        <v>512</v>
      </c>
      <c r="Q93">
        <v>1</v>
      </c>
      <c r="X93">
        <v>1.68</v>
      </c>
      <c r="Y93">
        <v>6.23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1.68</v>
      </c>
      <c r="AH93">
        <v>2</v>
      </c>
      <c r="AI93">
        <v>991676815</v>
      </c>
      <c r="AJ93">
        <v>86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>
      <c r="A94">
        <f ca="1">ROW(Source!A37)</f>
        <v>37</v>
      </c>
      <c r="B94">
        <v>991676816</v>
      </c>
      <c r="C94">
        <v>991676562</v>
      </c>
      <c r="D94">
        <v>337978342</v>
      </c>
      <c r="E94">
        <v>1</v>
      </c>
      <c r="F94">
        <v>1</v>
      </c>
      <c r="G94">
        <v>1</v>
      </c>
      <c r="H94">
        <v>3</v>
      </c>
      <c r="I94" t="s">
        <v>531</v>
      </c>
      <c r="J94" t="s">
        <v>532</v>
      </c>
      <c r="K94" t="s">
        <v>533</v>
      </c>
      <c r="L94">
        <v>1348</v>
      </c>
      <c r="N94">
        <v>39568864</v>
      </c>
      <c r="O94" t="s">
        <v>530</v>
      </c>
      <c r="P94" t="s">
        <v>530</v>
      </c>
      <c r="Q94">
        <v>1000</v>
      </c>
      <c r="X94">
        <v>1E-3</v>
      </c>
      <c r="Y94">
        <v>13559.99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1E-3</v>
      </c>
      <c r="AH94">
        <v>2</v>
      </c>
      <c r="AI94">
        <v>991676816</v>
      </c>
      <c r="AJ94">
        <v>87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>
      <c r="A95">
        <f ca="1">ROW(Source!A37)</f>
        <v>37</v>
      </c>
      <c r="B95">
        <v>991676817</v>
      </c>
      <c r="C95">
        <v>991676562</v>
      </c>
      <c r="D95">
        <v>338004299</v>
      </c>
      <c r="E95">
        <v>1</v>
      </c>
      <c r="F95">
        <v>1</v>
      </c>
      <c r="G95">
        <v>1</v>
      </c>
      <c r="H95">
        <v>3</v>
      </c>
      <c r="I95" t="s">
        <v>678</v>
      </c>
      <c r="J95" t="s">
        <v>679</v>
      </c>
      <c r="K95" t="s">
        <v>680</v>
      </c>
      <c r="L95">
        <v>1346</v>
      </c>
      <c r="N95">
        <v>39568864</v>
      </c>
      <c r="O95" t="s">
        <v>540</v>
      </c>
      <c r="P95" t="s">
        <v>540</v>
      </c>
      <c r="Q95">
        <v>1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G95">
        <v>0</v>
      </c>
      <c r="AH95">
        <v>3</v>
      </c>
      <c r="AI95">
        <v>-1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>
      <c r="A96">
        <f ca="1">ROW(Source!A37)</f>
        <v>37</v>
      </c>
      <c r="B96">
        <v>991676818</v>
      </c>
      <c r="C96">
        <v>991676562</v>
      </c>
      <c r="D96">
        <v>338008814</v>
      </c>
      <c r="E96">
        <v>1</v>
      </c>
      <c r="F96">
        <v>1</v>
      </c>
      <c r="G96">
        <v>1</v>
      </c>
      <c r="H96">
        <v>3</v>
      </c>
      <c r="I96" t="s">
        <v>124</v>
      </c>
      <c r="J96" t="s">
        <v>126</v>
      </c>
      <c r="K96" t="s">
        <v>125</v>
      </c>
      <c r="L96">
        <v>1301</v>
      </c>
      <c r="N96">
        <v>1003</v>
      </c>
      <c r="O96" t="s">
        <v>106</v>
      </c>
      <c r="P96" t="s">
        <v>106</v>
      </c>
      <c r="Q96">
        <v>1</v>
      </c>
      <c r="X96">
        <v>100</v>
      </c>
      <c r="Y96">
        <v>82.15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100</v>
      </c>
      <c r="AH96">
        <v>2</v>
      </c>
      <c r="AI96">
        <v>991676818</v>
      </c>
      <c r="AJ96">
        <v>88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>
      <c r="A97">
        <f ca="1">ROW(Source!A37)</f>
        <v>37</v>
      </c>
      <c r="B97">
        <v>991676819</v>
      </c>
      <c r="C97">
        <v>991676562</v>
      </c>
      <c r="D97">
        <v>338008698</v>
      </c>
      <c r="E97">
        <v>1</v>
      </c>
      <c r="F97">
        <v>1</v>
      </c>
      <c r="G97">
        <v>1</v>
      </c>
      <c r="H97">
        <v>3</v>
      </c>
      <c r="I97" t="s">
        <v>681</v>
      </c>
      <c r="J97" t="s">
        <v>682</v>
      </c>
      <c r="K97" t="s">
        <v>683</v>
      </c>
      <c r="L97">
        <v>1035</v>
      </c>
      <c r="N97">
        <v>1013</v>
      </c>
      <c r="O97" t="s">
        <v>220</v>
      </c>
      <c r="P97" t="s">
        <v>220</v>
      </c>
      <c r="Q97">
        <v>1</v>
      </c>
      <c r="X97">
        <v>0</v>
      </c>
      <c r="Y97">
        <v>0</v>
      </c>
      <c r="Z97">
        <v>0</v>
      </c>
      <c r="AA97">
        <v>0</v>
      </c>
      <c r="AB97">
        <v>0</v>
      </c>
      <c r="AC97">
        <v>1</v>
      </c>
      <c r="AD97">
        <v>0</v>
      </c>
      <c r="AE97">
        <v>0</v>
      </c>
      <c r="AG97">
        <v>0</v>
      </c>
      <c r="AH97">
        <v>3</v>
      </c>
      <c r="AI97">
        <v>-1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>
      <c r="A98">
        <f ca="1">ROW(Source!A37)</f>
        <v>37</v>
      </c>
      <c r="B98">
        <v>991676820</v>
      </c>
      <c r="C98">
        <v>991676562</v>
      </c>
      <c r="D98">
        <v>338009588</v>
      </c>
      <c r="E98">
        <v>1</v>
      </c>
      <c r="F98">
        <v>1</v>
      </c>
      <c r="G98">
        <v>1</v>
      </c>
      <c r="H98">
        <v>3</v>
      </c>
      <c r="I98" t="s">
        <v>534</v>
      </c>
      <c r="J98" t="s">
        <v>535</v>
      </c>
      <c r="K98" t="s">
        <v>536</v>
      </c>
      <c r="L98">
        <v>1339</v>
      </c>
      <c r="N98">
        <v>1007</v>
      </c>
      <c r="O98" t="s">
        <v>512</v>
      </c>
      <c r="P98" t="s">
        <v>512</v>
      </c>
      <c r="Q98">
        <v>1</v>
      </c>
      <c r="X98">
        <v>7.0000000000000001E-3</v>
      </c>
      <c r="Y98">
        <v>600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7.0000000000000001E-3</v>
      </c>
      <c r="AH98">
        <v>2</v>
      </c>
      <c r="AI98">
        <v>991676820</v>
      </c>
      <c r="AJ98">
        <v>89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>
      <c r="A99">
        <f ca="1">ROW(Source!A37)</f>
        <v>37</v>
      </c>
      <c r="B99">
        <v>991676821</v>
      </c>
      <c r="C99">
        <v>991676562</v>
      </c>
      <c r="D99">
        <v>338013675</v>
      </c>
      <c r="E99">
        <v>1</v>
      </c>
      <c r="F99">
        <v>1</v>
      </c>
      <c r="G99">
        <v>1</v>
      </c>
      <c r="H99">
        <v>3</v>
      </c>
      <c r="I99" t="s">
        <v>537</v>
      </c>
      <c r="J99" t="s">
        <v>538</v>
      </c>
      <c r="K99" t="s">
        <v>539</v>
      </c>
      <c r="L99">
        <v>1346</v>
      </c>
      <c r="N99">
        <v>39568864</v>
      </c>
      <c r="O99" t="s">
        <v>540</v>
      </c>
      <c r="P99" t="s">
        <v>540</v>
      </c>
      <c r="Q99">
        <v>1</v>
      </c>
      <c r="X99">
        <v>2.5100000000000001E-2</v>
      </c>
      <c r="Y99">
        <v>2.15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2.5100000000000001E-2</v>
      </c>
      <c r="AH99">
        <v>2</v>
      </c>
      <c r="AI99">
        <v>991676821</v>
      </c>
      <c r="AJ99">
        <v>90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>
      <c r="A100">
        <f ca="1">ROW(Source!A37)</f>
        <v>37</v>
      </c>
      <c r="B100">
        <v>991676822</v>
      </c>
      <c r="C100">
        <v>991676562</v>
      </c>
      <c r="D100">
        <v>338014469</v>
      </c>
      <c r="E100">
        <v>1</v>
      </c>
      <c r="F100">
        <v>1</v>
      </c>
      <c r="G100">
        <v>1</v>
      </c>
      <c r="H100">
        <v>3</v>
      </c>
      <c r="I100" t="s">
        <v>541</v>
      </c>
      <c r="J100" t="s">
        <v>542</v>
      </c>
      <c r="K100" t="s">
        <v>543</v>
      </c>
      <c r="L100">
        <v>1339</v>
      </c>
      <c r="N100">
        <v>1007</v>
      </c>
      <c r="O100" t="s">
        <v>512</v>
      </c>
      <c r="P100" t="s">
        <v>512</v>
      </c>
      <c r="Q100">
        <v>1</v>
      </c>
      <c r="X100">
        <v>7.03</v>
      </c>
      <c r="Y100">
        <v>2.44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7.03</v>
      </c>
      <c r="AH100">
        <v>2</v>
      </c>
      <c r="AI100">
        <v>991676822</v>
      </c>
      <c r="AJ100">
        <v>91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>
      <c r="A101">
        <f ca="1">ROW(Source!A42)</f>
        <v>42</v>
      </c>
      <c r="B101">
        <v>991743549</v>
      </c>
      <c r="C101">
        <v>991743548</v>
      </c>
      <c r="D101">
        <v>37808577</v>
      </c>
      <c r="E101">
        <v>1</v>
      </c>
      <c r="F101">
        <v>1</v>
      </c>
      <c r="G101">
        <v>1</v>
      </c>
      <c r="H101">
        <v>1</v>
      </c>
      <c r="I101" t="s">
        <v>544</v>
      </c>
      <c r="K101" t="s">
        <v>545</v>
      </c>
      <c r="L101">
        <v>1369</v>
      </c>
      <c r="N101">
        <v>1013</v>
      </c>
      <c r="O101" t="s">
        <v>499</v>
      </c>
      <c r="P101" t="s">
        <v>499</v>
      </c>
      <c r="Q101">
        <v>1</v>
      </c>
      <c r="X101">
        <v>5.01</v>
      </c>
      <c r="Y101">
        <v>0</v>
      </c>
      <c r="Z101">
        <v>0</v>
      </c>
      <c r="AA101">
        <v>0</v>
      </c>
      <c r="AB101">
        <v>11.64</v>
      </c>
      <c r="AC101">
        <v>0</v>
      </c>
      <c r="AD101">
        <v>1</v>
      </c>
      <c r="AE101">
        <v>1</v>
      </c>
      <c r="AF101" t="s">
        <v>98</v>
      </c>
      <c r="AG101">
        <v>5.7614999999999998</v>
      </c>
      <c r="AH101">
        <v>2</v>
      </c>
      <c r="AI101">
        <v>991743549</v>
      </c>
      <c r="AJ101">
        <v>93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>
      <c r="A102">
        <f ca="1">ROW(Source!A42)</f>
        <v>42</v>
      </c>
      <c r="B102">
        <v>991743550</v>
      </c>
      <c r="C102">
        <v>991743548</v>
      </c>
      <c r="D102">
        <v>338037132</v>
      </c>
      <c r="E102">
        <v>1</v>
      </c>
      <c r="F102">
        <v>1</v>
      </c>
      <c r="G102">
        <v>1</v>
      </c>
      <c r="H102">
        <v>2</v>
      </c>
      <c r="I102" t="s">
        <v>546</v>
      </c>
      <c r="J102" t="s">
        <v>547</v>
      </c>
      <c r="K102" t="s">
        <v>548</v>
      </c>
      <c r="L102">
        <v>1368</v>
      </c>
      <c r="N102">
        <v>91022270</v>
      </c>
      <c r="O102" t="s">
        <v>505</v>
      </c>
      <c r="P102" t="s">
        <v>505</v>
      </c>
      <c r="Q102">
        <v>1</v>
      </c>
      <c r="X102">
        <v>1.5</v>
      </c>
      <c r="Y102">
        <v>0</v>
      </c>
      <c r="Z102">
        <v>29.67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97</v>
      </c>
      <c r="AG102">
        <v>1.875</v>
      </c>
      <c r="AH102">
        <v>2</v>
      </c>
      <c r="AI102">
        <v>991743550</v>
      </c>
      <c r="AJ102">
        <v>94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>
      <c r="A103">
        <f ca="1">ROW(Source!A42)</f>
        <v>42</v>
      </c>
      <c r="B103">
        <v>991743551</v>
      </c>
      <c r="C103">
        <v>991743548</v>
      </c>
      <c r="D103">
        <v>337974813</v>
      </c>
      <c r="E103">
        <v>1</v>
      </c>
      <c r="F103">
        <v>1</v>
      </c>
      <c r="G103">
        <v>1</v>
      </c>
      <c r="H103">
        <v>3</v>
      </c>
      <c r="I103" t="s">
        <v>549</v>
      </c>
      <c r="J103" t="s">
        <v>550</v>
      </c>
      <c r="K103" t="s">
        <v>551</v>
      </c>
      <c r="L103">
        <v>1348</v>
      </c>
      <c r="N103">
        <v>39568864</v>
      </c>
      <c r="O103" t="s">
        <v>530</v>
      </c>
      <c r="P103" t="s">
        <v>530</v>
      </c>
      <c r="Q103">
        <v>1000</v>
      </c>
      <c r="X103">
        <v>5.0000000000000002E-5</v>
      </c>
      <c r="Y103">
        <v>15118.99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5.0000000000000002E-5</v>
      </c>
      <c r="AH103">
        <v>2</v>
      </c>
      <c r="AI103">
        <v>991743551</v>
      </c>
      <c r="AJ103">
        <v>95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>
      <c r="A104">
        <f ca="1">ROW(Source!A42)</f>
        <v>42</v>
      </c>
      <c r="B104">
        <v>991743552</v>
      </c>
      <c r="C104">
        <v>991743548</v>
      </c>
      <c r="D104">
        <v>337974988</v>
      </c>
      <c r="E104">
        <v>1</v>
      </c>
      <c r="F104">
        <v>1</v>
      </c>
      <c r="G104">
        <v>1</v>
      </c>
      <c r="H104">
        <v>3</v>
      </c>
      <c r="I104" t="s">
        <v>552</v>
      </c>
      <c r="J104" t="s">
        <v>553</v>
      </c>
      <c r="K104" t="s">
        <v>554</v>
      </c>
      <c r="L104">
        <v>1348</v>
      </c>
      <c r="N104">
        <v>39568864</v>
      </c>
      <c r="O104" t="s">
        <v>530</v>
      </c>
      <c r="P104" t="s">
        <v>530</v>
      </c>
      <c r="Q104">
        <v>1000</v>
      </c>
      <c r="X104">
        <v>2.0000000000000002E-5</v>
      </c>
      <c r="Y104">
        <v>16950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2.0000000000000002E-5</v>
      </c>
      <c r="AH104">
        <v>2</v>
      </c>
      <c r="AI104">
        <v>991743552</v>
      </c>
      <c r="AJ104">
        <v>96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>
      <c r="A105">
        <f ca="1">ROW(Source!A42)</f>
        <v>42</v>
      </c>
      <c r="B105">
        <v>991743553</v>
      </c>
      <c r="C105">
        <v>991743548</v>
      </c>
      <c r="D105">
        <v>337972378</v>
      </c>
      <c r="E105">
        <v>1</v>
      </c>
      <c r="F105">
        <v>1</v>
      </c>
      <c r="G105">
        <v>1</v>
      </c>
      <c r="H105">
        <v>3</v>
      </c>
      <c r="I105" t="s">
        <v>555</v>
      </c>
      <c r="J105" t="s">
        <v>556</v>
      </c>
      <c r="K105" t="s">
        <v>557</v>
      </c>
      <c r="L105">
        <v>1346</v>
      </c>
      <c r="N105">
        <v>39568864</v>
      </c>
      <c r="O105" t="s">
        <v>540</v>
      </c>
      <c r="P105" t="s">
        <v>540</v>
      </c>
      <c r="Q105">
        <v>1</v>
      </c>
      <c r="X105">
        <v>0.02</v>
      </c>
      <c r="Y105">
        <v>37.29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0.02</v>
      </c>
      <c r="AH105">
        <v>2</v>
      </c>
      <c r="AI105">
        <v>991743553</v>
      </c>
      <c r="AJ105">
        <v>97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>
      <c r="A106">
        <f ca="1">ROW(Source!A42)</f>
        <v>42</v>
      </c>
      <c r="B106">
        <v>991743554</v>
      </c>
      <c r="C106">
        <v>991743548</v>
      </c>
      <c r="D106">
        <v>338014469</v>
      </c>
      <c r="E106">
        <v>1</v>
      </c>
      <c r="F106">
        <v>1</v>
      </c>
      <c r="G106">
        <v>1</v>
      </c>
      <c r="H106">
        <v>3</v>
      </c>
      <c r="I106" t="s">
        <v>541</v>
      </c>
      <c r="J106" t="s">
        <v>542</v>
      </c>
      <c r="K106" t="s">
        <v>543</v>
      </c>
      <c r="L106">
        <v>1339</v>
      </c>
      <c r="N106">
        <v>1007</v>
      </c>
      <c r="O106" t="s">
        <v>512</v>
      </c>
      <c r="P106" t="s">
        <v>512</v>
      </c>
      <c r="Q106">
        <v>1</v>
      </c>
      <c r="X106">
        <v>3.8</v>
      </c>
      <c r="Y106">
        <v>2.44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3.8</v>
      </c>
      <c r="AH106">
        <v>2</v>
      </c>
      <c r="AI106">
        <v>991743554</v>
      </c>
      <c r="AJ106">
        <v>98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>
      <c r="A107">
        <f ca="1">ROW(Source!A43)</f>
        <v>43</v>
      </c>
      <c r="B107">
        <v>991743549</v>
      </c>
      <c r="C107">
        <v>991743548</v>
      </c>
      <c r="D107">
        <v>37808577</v>
      </c>
      <c r="E107">
        <v>1</v>
      </c>
      <c r="F107">
        <v>1</v>
      </c>
      <c r="G107">
        <v>1</v>
      </c>
      <c r="H107">
        <v>1</v>
      </c>
      <c r="I107" t="s">
        <v>544</v>
      </c>
      <c r="K107" t="s">
        <v>545</v>
      </c>
      <c r="L107">
        <v>1369</v>
      </c>
      <c r="N107">
        <v>1013</v>
      </c>
      <c r="O107" t="s">
        <v>499</v>
      </c>
      <c r="P107" t="s">
        <v>499</v>
      </c>
      <c r="Q107">
        <v>1</v>
      </c>
      <c r="X107">
        <v>5.01</v>
      </c>
      <c r="Y107">
        <v>0</v>
      </c>
      <c r="Z107">
        <v>0</v>
      </c>
      <c r="AA107">
        <v>0</v>
      </c>
      <c r="AB107">
        <v>11.64</v>
      </c>
      <c r="AC107">
        <v>0</v>
      </c>
      <c r="AD107">
        <v>1</v>
      </c>
      <c r="AE107">
        <v>1</v>
      </c>
      <c r="AF107" t="s">
        <v>98</v>
      </c>
      <c r="AG107">
        <v>5.7614999999999998</v>
      </c>
      <c r="AH107">
        <v>2</v>
      </c>
      <c r="AI107">
        <v>991743549</v>
      </c>
      <c r="AJ107">
        <v>99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>
      <c r="A108">
        <f ca="1">ROW(Source!A43)</f>
        <v>43</v>
      </c>
      <c r="B108">
        <v>991743550</v>
      </c>
      <c r="C108">
        <v>991743548</v>
      </c>
      <c r="D108">
        <v>338037132</v>
      </c>
      <c r="E108">
        <v>1</v>
      </c>
      <c r="F108">
        <v>1</v>
      </c>
      <c r="G108">
        <v>1</v>
      </c>
      <c r="H108">
        <v>2</v>
      </c>
      <c r="I108" t="s">
        <v>546</v>
      </c>
      <c r="J108" t="s">
        <v>547</v>
      </c>
      <c r="K108" t="s">
        <v>548</v>
      </c>
      <c r="L108">
        <v>1368</v>
      </c>
      <c r="N108">
        <v>91022270</v>
      </c>
      <c r="O108" t="s">
        <v>505</v>
      </c>
      <c r="P108" t="s">
        <v>505</v>
      </c>
      <c r="Q108">
        <v>1</v>
      </c>
      <c r="X108">
        <v>1.5</v>
      </c>
      <c r="Y108">
        <v>0</v>
      </c>
      <c r="Z108">
        <v>29.67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97</v>
      </c>
      <c r="AG108">
        <v>1.875</v>
      </c>
      <c r="AH108">
        <v>2</v>
      </c>
      <c r="AI108">
        <v>991743550</v>
      </c>
      <c r="AJ108">
        <v>100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>
      <c r="A109">
        <f ca="1">ROW(Source!A43)</f>
        <v>43</v>
      </c>
      <c r="B109">
        <v>991743551</v>
      </c>
      <c r="C109">
        <v>991743548</v>
      </c>
      <c r="D109">
        <v>337974813</v>
      </c>
      <c r="E109">
        <v>1</v>
      </c>
      <c r="F109">
        <v>1</v>
      </c>
      <c r="G109">
        <v>1</v>
      </c>
      <c r="H109">
        <v>3</v>
      </c>
      <c r="I109" t="s">
        <v>549</v>
      </c>
      <c r="J109" t="s">
        <v>550</v>
      </c>
      <c r="K109" t="s">
        <v>551</v>
      </c>
      <c r="L109">
        <v>1348</v>
      </c>
      <c r="N109">
        <v>39568864</v>
      </c>
      <c r="O109" t="s">
        <v>530</v>
      </c>
      <c r="P109" t="s">
        <v>530</v>
      </c>
      <c r="Q109">
        <v>1000</v>
      </c>
      <c r="X109">
        <v>5.0000000000000002E-5</v>
      </c>
      <c r="Y109">
        <v>15118.99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5.0000000000000002E-5</v>
      </c>
      <c r="AH109">
        <v>2</v>
      </c>
      <c r="AI109">
        <v>991743551</v>
      </c>
      <c r="AJ109">
        <v>101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>
      <c r="A110">
        <f ca="1">ROW(Source!A43)</f>
        <v>43</v>
      </c>
      <c r="B110">
        <v>991743552</v>
      </c>
      <c r="C110">
        <v>991743548</v>
      </c>
      <c r="D110">
        <v>337974988</v>
      </c>
      <c r="E110">
        <v>1</v>
      </c>
      <c r="F110">
        <v>1</v>
      </c>
      <c r="G110">
        <v>1</v>
      </c>
      <c r="H110">
        <v>3</v>
      </c>
      <c r="I110" t="s">
        <v>552</v>
      </c>
      <c r="J110" t="s">
        <v>553</v>
      </c>
      <c r="K110" t="s">
        <v>554</v>
      </c>
      <c r="L110">
        <v>1348</v>
      </c>
      <c r="N110">
        <v>39568864</v>
      </c>
      <c r="O110" t="s">
        <v>530</v>
      </c>
      <c r="P110" t="s">
        <v>530</v>
      </c>
      <c r="Q110">
        <v>1000</v>
      </c>
      <c r="X110">
        <v>2.0000000000000002E-5</v>
      </c>
      <c r="Y110">
        <v>16950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2.0000000000000002E-5</v>
      </c>
      <c r="AH110">
        <v>2</v>
      </c>
      <c r="AI110">
        <v>991743552</v>
      </c>
      <c r="AJ110">
        <v>102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>
      <c r="A111">
        <f ca="1">ROW(Source!A43)</f>
        <v>43</v>
      </c>
      <c r="B111">
        <v>991743553</v>
      </c>
      <c r="C111">
        <v>991743548</v>
      </c>
      <c r="D111">
        <v>337972378</v>
      </c>
      <c r="E111">
        <v>1</v>
      </c>
      <c r="F111">
        <v>1</v>
      </c>
      <c r="G111">
        <v>1</v>
      </c>
      <c r="H111">
        <v>3</v>
      </c>
      <c r="I111" t="s">
        <v>555</v>
      </c>
      <c r="J111" t="s">
        <v>556</v>
      </c>
      <c r="K111" t="s">
        <v>557</v>
      </c>
      <c r="L111">
        <v>1346</v>
      </c>
      <c r="N111">
        <v>39568864</v>
      </c>
      <c r="O111" t="s">
        <v>540</v>
      </c>
      <c r="P111" t="s">
        <v>540</v>
      </c>
      <c r="Q111">
        <v>1</v>
      </c>
      <c r="X111">
        <v>0.02</v>
      </c>
      <c r="Y111">
        <v>37.29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0.02</v>
      </c>
      <c r="AH111">
        <v>2</v>
      </c>
      <c r="AI111">
        <v>991743553</v>
      </c>
      <c r="AJ111">
        <v>103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>
      <c r="A112">
        <f ca="1">ROW(Source!A43)</f>
        <v>43</v>
      </c>
      <c r="B112">
        <v>991743554</v>
      </c>
      <c r="C112">
        <v>991743548</v>
      </c>
      <c r="D112">
        <v>338014469</v>
      </c>
      <c r="E112">
        <v>1</v>
      </c>
      <c r="F112">
        <v>1</v>
      </c>
      <c r="G112">
        <v>1</v>
      </c>
      <c r="H112">
        <v>3</v>
      </c>
      <c r="I112" t="s">
        <v>541</v>
      </c>
      <c r="J112" t="s">
        <v>542</v>
      </c>
      <c r="K112" t="s">
        <v>543</v>
      </c>
      <c r="L112">
        <v>1339</v>
      </c>
      <c r="N112">
        <v>1007</v>
      </c>
      <c r="O112" t="s">
        <v>512</v>
      </c>
      <c r="P112" t="s">
        <v>512</v>
      </c>
      <c r="Q112">
        <v>1</v>
      </c>
      <c r="X112">
        <v>3.8</v>
      </c>
      <c r="Y112">
        <v>2.44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3.8</v>
      </c>
      <c r="AH112">
        <v>2</v>
      </c>
      <c r="AI112">
        <v>991743554</v>
      </c>
      <c r="AJ112">
        <v>104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>
      <c r="A113">
        <f ca="1">ROW(Source!A44)</f>
        <v>44</v>
      </c>
      <c r="B113">
        <v>991677757</v>
      </c>
      <c r="C113">
        <v>991677740</v>
      </c>
      <c r="D113">
        <v>37776669</v>
      </c>
      <c r="E113">
        <v>1</v>
      </c>
      <c r="F113">
        <v>1</v>
      </c>
      <c r="G113">
        <v>1</v>
      </c>
      <c r="H113">
        <v>1</v>
      </c>
      <c r="I113" t="s">
        <v>558</v>
      </c>
      <c r="K113" t="s">
        <v>559</v>
      </c>
      <c r="L113">
        <v>1369</v>
      </c>
      <c r="N113">
        <v>1013</v>
      </c>
      <c r="O113" t="s">
        <v>499</v>
      </c>
      <c r="P113" t="s">
        <v>499</v>
      </c>
      <c r="Q113">
        <v>1</v>
      </c>
      <c r="X113">
        <v>47.63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98</v>
      </c>
      <c r="AG113">
        <v>54.774500000000003</v>
      </c>
      <c r="AH113">
        <v>2</v>
      </c>
      <c r="AI113">
        <v>991677757</v>
      </c>
      <c r="AJ113">
        <v>105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>
      <c r="A114">
        <f ca="1">ROW(Source!A44)</f>
        <v>44</v>
      </c>
      <c r="B114">
        <v>991677758</v>
      </c>
      <c r="C114">
        <v>991677740</v>
      </c>
      <c r="D114">
        <v>121548</v>
      </c>
      <c r="E114">
        <v>1</v>
      </c>
      <c r="F114">
        <v>1</v>
      </c>
      <c r="G114">
        <v>1</v>
      </c>
      <c r="H114">
        <v>1</v>
      </c>
      <c r="I114" t="s">
        <v>92</v>
      </c>
      <c r="K114" t="s">
        <v>500</v>
      </c>
      <c r="L114">
        <v>608254</v>
      </c>
      <c r="N114">
        <v>1013</v>
      </c>
      <c r="O114" t="s">
        <v>501</v>
      </c>
      <c r="P114" t="s">
        <v>501</v>
      </c>
      <c r="Q114">
        <v>1</v>
      </c>
      <c r="X114">
        <v>0.21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97</v>
      </c>
      <c r="AG114">
        <v>0.26250000000000001</v>
      </c>
      <c r="AH114">
        <v>2</v>
      </c>
      <c r="AI114">
        <v>991677758</v>
      </c>
      <c r="AJ114">
        <v>106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>
      <c r="A115">
        <f ca="1">ROW(Source!A44)</f>
        <v>44</v>
      </c>
      <c r="B115">
        <v>991677759</v>
      </c>
      <c r="C115">
        <v>991677740</v>
      </c>
      <c r="D115">
        <v>338036697</v>
      </c>
      <c r="E115">
        <v>1</v>
      </c>
      <c r="F115">
        <v>1</v>
      </c>
      <c r="G115">
        <v>1</v>
      </c>
      <c r="H115">
        <v>2</v>
      </c>
      <c r="I115" t="s">
        <v>518</v>
      </c>
      <c r="J115" t="s">
        <v>519</v>
      </c>
      <c r="K115" t="s">
        <v>520</v>
      </c>
      <c r="L115">
        <v>1368</v>
      </c>
      <c r="N115">
        <v>91022270</v>
      </c>
      <c r="O115" t="s">
        <v>505</v>
      </c>
      <c r="P115" t="s">
        <v>505</v>
      </c>
      <c r="Q115">
        <v>1</v>
      </c>
      <c r="X115">
        <v>0.14000000000000001</v>
      </c>
      <c r="Y115">
        <v>0</v>
      </c>
      <c r="Z115">
        <v>86.4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97</v>
      </c>
      <c r="AG115">
        <v>0.17499999999999999</v>
      </c>
      <c r="AH115">
        <v>2</v>
      </c>
      <c r="AI115">
        <v>991677759</v>
      </c>
      <c r="AJ115">
        <v>107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>
      <c r="A116">
        <f ca="1">ROW(Source!A44)</f>
        <v>44</v>
      </c>
      <c r="B116">
        <v>991677760</v>
      </c>
      <c r="C116">
        <v>991677740</v>
      </c>
      <c r="D116">
        <v>338036808</v>
      </c>
      <c r="E116">
        <v>1</v>
      </c>
      <c r="F116">
        <v>1</v>
      </c>
      <c r="G116">
        <v>1</v>
      </c>
      <c r="H116">
        <v>2</v>
      </c>
      <c r="I116" t="s">
        <v>521</v>
      </c>
      <c r="J116" t="s">
        <v>522</v>
      </c>
      <c r="K116" t="s">
        <v>523</v>
      </c>
      <c r="L116">
        <v>1368</v>
      </c>
      <c r="N116">
        <v>91022270</v>
      </c>
      <c r="O116" t="s">
        <v>505</v>
      </c>
      <c r="P116" t="s">
        <v>505</v>
      </c>
      <c r="Q116">
        <v>1</v>
      </c>
      <c r="X116">
        <v>7.0000000000000007E-2</v>
      </c>
      <c r="Y116">
        <v>0</v>
      </c>
      <c r="Z116">
        <v>112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97</v>
      </c>
      <c r="AG116">
        <v>8.7499999999999994E-2</v>
      </c>
      <c r="AH116">
        <v>2</v>
      </c>
      <c r="AI116">
        <v>991677760</v>
      </c>
      <c r="AJ116">
        <v>108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>
      <c r="A117">
        <f ca="1">ROW(Source!A44)</f>
        <v>44</v>
      </c>
      <c r="B117">
        <v>991677761</v>
      </c>
      <c r="C117">
        <v>991677740</v>
      </c>
      <c r="D117">
        <v>338037088</v>
      </c>
      <c r="E117">
        <v>1</v>
      </c>
      <c r="F117">
        <v>1</v>
      </c>
      <c r="G117">
        <v>1</v>
      </c>
      <c r="H117">
        <v>2</v>
      </c>
      <c r="I117" t="s">
        <v>506</v>
      </c>
      <c r="J117" t="s">
        <v>507</v>
      </c>
      <c r="K117" t="s">
        <v>508</v>
      </c>
      <c r="L117">
        <v>1368</v>
      </c>
      <c r="N117">
        <v>91022270</v>
      </c>
      <c r="O117" t="s">
        <v>505</v>
      </c>
      <c r="P117" t="s">
        <v>505</v>
      </c>
      <c r="Q117">
        <v>1</v>
      </c>
      <c r="X117">
        <v>1.97</v>
      </c>
      <c r="Y117">
        <v>0</v>
      </c>
      <c r="Z117">
        <v>1.2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97</v>
      </c>
      <c r="AG117">
        <v>2.4624999999999999</v>
      </c>
      <c r="AH117">
        <v>2</v>
      </c>
      <c r="AI117">
        <v>991677761</v>
      </c>
      <c r="AJ117">
        <v>109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>
      <c r="A118">
        <f ca="1">ROW(Source!A44)</f>
        <v>44</v>
      </c>
      <c r="B118">
        <v>991677762</v>
      </c>
      <c r="C118">
        <v>991677740</v>
      </c>
      <c r="D118">
        <v>338039342</v>
      </c>
      <c r="E118">
        <v>1</v>
      </c>
      <c r="F118">
        <v>1</v>
      </c>
      <c r="G118">
        <v>1</v>
      </c>
      <c r="H118">
        <v>2</v>
      </c>
      <c r="I118" t="s">
        <v>524</v>
      </c>
      <c r="J118" t="s">
        <v>525</v>
      </c>
      <c r="K118" t="s">
        <v>526</v>
      </c>
      <c r="L118">
        <v>1368</v>
      </c>
      <c r="N118">
        <v>91022270</v>
      </c>
      <c r="O118" t="s">
        <v>505</v>
      </c>
      <c r="P118" t="s">
        <v>505</v>
      </c>
      <c r="Q118">
        <v>1</v>
      </c>
      <c r="X118">
        <v>0.87</v>
      </c>
      <c r="Y118">
        <v>0</v>
      </c>
      <c r="Z118">
        <v>87.17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97</v>
      </c>
      <c r="AG118">
        <v>1.0874999999999999</v>
      </c>
      <c r="AH118">
        <v>2</v>
      </c>
      <c r="AI118">
        <v>991677762</v>
      </c>
      <c r="AJ118">
        <v>110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>
      <c r="A119">
        <f ca="1">ROW(Source!A44)</f>
        <v>44</v>
      </c>
      <c r="B119">
        <v>991677763</v>
      </c>
      <c r="C119">
        <v>991677740</v>
      </c>
      <c r="D119">
        <v>337971747</v>
      </c>
      <c r="E119">
        <v>1</v>
      </c>
      <c r="F119">
        <v>1</v>
      </c>
      <c r="G119">
        <v>1</v>
      </c>
      <c r="H119">
        <v>3</v>
      </c>
      <c r="I119" t="s">
        <v>527</v>
      </c>
      <c r="J119" t="s">
        <v>528</v>
      </c>
      <c r="K119" t="s">
        <v>529</v>
      </c>
      <c r="L119">
        <v>1348</v>
      </c>
      <c r="N119">
        <v>39568864</v>
      </c>
      <c r="O119" t="s">
        <v>530</v>
      </c>
      <c r="P119" t="s">
        <v>530</v>
      </c>
      <c r="Q119">
        <v>1000</v>
      </c>
      <c r="X119">
        <v>3.8000000000000002E-4</v>
      </c>
      <c r="Y119">
        <v>32830.01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3.8000000000000002E-4</v>
      </c>
      <c r="AH119">
        <v>2</v>
      </c>
      <c r="AI119">
        <v>991677763</v>
      </c>
      <c r="AJ119">
        <v>111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>
      <c r="A120">
        <f ca="1">ROW(Source!A44)</f>
        <v>44</v>
      </c>
      <c r="B120">
        <v>991677764</v>
      </c>
      <c r="C120">
        <v>991677740</v>
      </c>
      <c r="D120">
        <v>337971757</v>
      </c>
      <c r="E120">
        <v>1</v>
      </c>
      <c r="F120">
        <v>1</v>
      </c>
      <c r="G120">
        <v>1</v>
      </c>
      <c r="H120">
        <v>3</v>
      </c>
      <c r="I120" t="s">
        <v>509</v>
      </c>
      <c r="J120" t="s">
        <v>510</v>
      </c>
      <c r="K120" t="s">
        <v>511</v>
      </c>
      <c r="L120">
        <v>1339</v>
      </c>
      <c r="N120">
        <v>1007</v>
      </c>
      <c r="O120" t="s">
        <v>512</v>
      </c>
      <c r="P120" t="s">
        <v>512</v>
      </c>
      <c r="Q120">
        <v>1</v>
      </c>
      <c r="X120">
        <v>0.64600000000000002</v>
      </c>
      <c r="Y120">
        <v>6.23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0.64600000000000002</v>
      </c>
      <c r="AH120">
        <v>2</v>
      </c>
      <c r="AI120">
        <v>991677764</v>
      </c>
      <c r="AJ120">
        <v>112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>
      <c r="A121">
        <f ca="1">ROW(Source!A44)</f>
        <v>44</v>
      </c>
      <c r="B121">
        <v>991677765</v>
      </c>
      <c r="C121">
        <v>991677740</v>
      </c>
      <c r="D121">
        <v>337974813</v>
      </c>
      <c r="E121">
        <v>1</v>
      </c>
      <c r="F121">
        <v>1</v>
      </c>
      <c r="G121">
        <v>1</v>
      </c>
      <c r="H121">
        <v>3</v>
      </c>
      <c r="I121" t="s">
        <v>549</v>
      </c>
      <c r="J121" t="s">
        <v>550</v>
      </c>
      <c r="K121" t="s">
        <v>551</v>
      </c>
      <c r="L121">
        <v>1348</v>
      </c>
      <c r="N121">
        <v>39568864</v>
      </c>
      <c r="O121" t="s">
        <v>530</v>
      </c>
      <c r="P121" t="s">
        <v>530</v>
      </c>
      <c r="Q121">
        <v>1000</v>
      </c>
      <c r="X121">
        <v>5.4000000000000001E-4</v>
      </c>
      <c r="Y121">
        <v>15118.99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5.4000000000000001E-4</v>
      </c>
      <c r="AH121">
        <v>2</v>
      </c>
      <c r="AI121">
        <v>991677765</v>
      </c>
      <c r="AJ121">
        <v>113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>
      <c r="A122">
        <f ca="1">ROW(Source!A44)</f>
        <v>44</v>
      </c>
      <c r="B122">
        <v>991677766</v>
      </c>
      <c r="C122">
        <v>991677740</v>
      </c>
      <c r="D122">
        <v>337974988</v>
      </c>
      <c r="E122">
        <v>1</v>
      </c>
      <c r="F122">
        <v>1</v>
      </c>
      <c r="G122">
        <v>1</v>
      </c>
      <c r="H122">
        <v>3</v>
      </c>
      <c r="I122" t="s">
        <v>552</v>
      </c>
      <c r="J122" t="s">
        <v>553</v>
      </c>
      <c r="K122" t="s">
        <v>554</v>
      </c>
      <c r="L122">
        <v>1348</v>
      </c>
      <c r="N122">
        <v>39568864</v>
      </c>
      <c r="O122" t="s">
        <v>530</v>
      </c>
      <c r="P122" t="s">
        <v>530</v>
      </c>
      <c r="Q122">
        <v>1000</v>
      </c>
      <c r="X122">
        <v>6.2E-4</v>
      </c>
      <c r="Y122">
        <v>16950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6.2E-4</v>
      </c>
      <c r="AH122">
        <v>2</v>
      </c>
      <c r="AI122">
        <v>991677766</v>
      </c>
      <c r="AJ122">
        <v>114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>
      <c r="A123">
        <f ca="1">ROW(Source!A44)</f>
        <v>44</v>
      </c>
      <c r="B123">
        <v>991677769</v>
      </c>
      <c r="C123">
        <v>991677740</v>
      </c>
      <c r="D123">
        <v>337978342</v>
      </c>
      <c r="E123">
        <v>1</v>
      </c>
      <c r="F123">
        <v>1</v>
      </c>
      <c r="G123">
        <v>1</v>
      </c>
      <c r="H123">
        <v>3</v>
      </c>
      <c r="I123" t="s">
        <v>531</v>
      </c>
      <c r="J123" t="s">
        <v>532</v>
      </c>
      <c r="K123" t="s">
        <v>533</v>
      </c>
      <c r="L123">
        <v>1348</v>
      </c>
      <c r="N123">
        <v>39568864</v>
      </c>
      <c r="O123" t="s">
        <v>530</v>
      </c>
      <c r="P123" t="s">
        <v>530</v>
      </c>
      <c r="Q123">
        <v>1000</v>
      </c>
      <c r="X123">
        <v>4.0000000000000002E-4</v>
      </c>
      <c r="Y123">
        <v>13559.99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4.0000000000000002E-4</v>
      </c>
      <c r="AH123">
        <v>2</v>
      </c>
      <c r="AI123">
        <v>991677769</v>
      </c>
      <c r="AJ123">
        <v>115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>
      <c r="A124">
        <f ca="1">ROW(Source!A44)</f>
        <v>44</v>
      </c>
      <c r="B124">
        <v>991677770</v>
      </c>
      <c r="C124">
        <v>991677740</v>
      </c>
      <c r="D124">
        <v>337972378</v>
      </c>
      <c r="E124">
        <v>1</v>
      </c>
      <c r="F124">
        <v>1</v>
      </c>
      <c r="G124">
        <v>1</v>
      </c>
      <c r="H124">
        <v>3</v>
      </c>
      <c r="I124" t="s">
        <v>555</v>
      </c>
      <c r="J124" t="s">
        <v>556</v>
      </c>
      <c r="K124" t="s">
        <v>557</v>
      </c>
      <c r="L124">
        <v>1346</v>
      </c>
      <c r="N124">
        <v>39568864</v>
      </c>
      <c r="O124" t="s">
        <v>540</v>
      </c>
      <c r="P124" t="s">
        <v>540</v>
      </c>
      <c r="Q124">
        <v>1</v>
      </c>
      <c r="X124">
        <v>0.02</v>
      </c>
      <c r="Y124">
        <v>37.29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0.02</v>
      </c>
      <c r="AH124">
        <v>2</v>
      </c>
      <c r="AI124">
        <v>991677770</v>
      </c>
      <c r="AJ124">
        <v>116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>
      <c r="A125">
        <f ca="1">ROW(Source!A44)</f>
        <v>44</v>
      </c>
      <c r="B125">
        <v>991677771</v>
      </c>
      <c r="C125">
        <v>991677740</v>
      </c>
      <c r="D125">
        <v>337982453</v>
      </c>
      <c r="E125">
        <v>1</v>
      </c>
      <c r="F125">
        <v>1</v>
      </c>
      <c r="G125">
        <v>1</v>
      </c>
      <c r="H125">
        <v>3</v>
      </c>
      <c r="I125" t="s">
        <v>684</v>
      </c>
      <c r="J125" t="s">
        <v>685</v>
      </c>
      <c r="K125" t="s">
        <v>686</v>
      </c>
      <c r="L125">
        <v>195242642</v>
      </c>
      <c r="N125">
        <v>1010</v>
      </c>
      <c r="O125" t="s">
        <v>145</v>
      </c>
      <c r="P125" t="s">
        <v>145</v>
      </c>
      <c r="Q125">
        <v>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1</v>
      </c>
      <c r="AD125">
        <v>0</v>
      </c>
      <c r="AE125">
        <v>0</v>
      </c>
      <c r="AG125">
        <v>0</v>
      </c>
      <c r="AH125">
        <v>3</v>
      </c>
      <c r="AI125">
        <v>-1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>
      <c r="A126">
        <f ca="1">ROW(Source!A44)</f>
        <v>44</v>
      </c>
      <c r="B126">
        <v>991677772</v>
      </c>
      <c r="C126">
        <v>991677740</v>
      </c>
      <c r="D126">
        <v>338004299</v>
      </c>
      <c r="E126">
        <v>1</v>
      </c>
      <c r="F126">
        <v>1</v>
      </c>
      <c r="G126">
        <v>1</v>
      </c>
      <c r="H126">
        <v>3</v>
      </c>
      <c r="I126" t="s">
        <v>678</v>
      </c>
      <c r="J126" t="s">
        <v>679</v>
      </c>
      <c r="K126" t="s">
        <v>680</v>
      </c>
      <c r="L126">
        <v>1346</v>
      </c>
      <c r="N126">
        <v>39568864</v>
      </c>
      <c r="O126" t="s">
        <v>540</v>
      </c>
      <c r="P126" t="s">
        <v>540</v>
      </c>
      <c r="Q126">
        <v>1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1</v>
      </c>
      <c r="AD126">
        <v>0</v>
      </c>
      <c r="AE126">
        <v>0</v>
      </c>
      <c r="AG126">
        <v>0</v>
      </c>
      <c r="AH126">
        <v>3</v>
      </c>
      <c r="AI126">
        <v>-1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>
      <c r="A127">
        <f ca="1">ROW(Source!A44)</f>
        <v>44</v>
      </c>
      <c r="B127">
        <v>991677773</v>
      </c>
      <c r="C127">
        <v>991677740</v>
      </c>
      <c r="D127">
        <v>338008812</v>
      </c>
      <c r="E127">
        <v>1</v>
      </c>
      <c r="F127">
        <v>1</v>
      </c>
      <c r="G127">
        <v>1</v>
      </c>
      <c r="H127">
        <v>3</v>
      </c>
      <c r="I127" t="s">
        <v>136</v>
      </c>
      <c r="J127" t="s">
        <v>138</v>
      </c>
      <c r="K127" t="s">
        <v>137</v>
      </c>
      <c r="L127">
        <v>1301</v>
      </c>
      <c r="N127">
        <v>1003</v>
      </c>
      <c r="O127" t="s">
        <v>106</v>
      </c>
      <c r="P127" t="s">
        <v>106</v>
      </c>
      <c r="Q127">
        <v>1</v>
      </c>
      <c r="X127">
        <v>100</v>
      </c>
      <c r="Y127">
        <v>60.36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100</v>
      </c>
      <c r="AH127">
        <v>2</v>
      </c>
      <c r="AI127">
        <v>991677773</v>
      </c>
      <c r="AJ127">
        <v>117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>
      <c r="A128">
        <f ca="1">ROW(Source!A44)</f>
        <v>44</v>
      </c>
      <c r="B128">
        <v>991677775</v>
      </c>
      <c r="C128">
        <v>991677740</v>
      </c>
      <c r="D128">
        <v>338013675</v>
      </c>
      <c r="E128">
        <v>1</v>
      </c>
      <c r="F128">
        <v>1</v>
      </c>
      <c r="G128">
        <v>1</v>
      </c>
      <c r="H128">
        <v>3</v>
      </c>
      <c r="I128" t="s">
        <v>537</v>
      </c>
      <c r="J128" t="s">
        <v>538</v>
      </c>
      <c r="K128" t="s">
        <v>539</v>
      </c>
      <c r="L128">
        <v>1346</v>
      </c>
      <c r="N128">
        <v>39568864</v>
      </c>
      <c r="O128" t="s">
        <v>540</v>
      </c>
      <c r="P128" t="s">
        <v>540</v>
      </c>
      <c r="Q128">
        <v>1</v>
      </c>
      <c r="X128">
        <v>9.9000000000000008E-3</v>
      </c>
      <c r="Y128">
        <v>2.15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9.9000000000000008E-3</v>
      </c>
      <c r="AH128">
        <v>2</v>
      </c>
      <c r="AI128">
        <v>991677775</v>
      </c>
      <c r="AJ128">
        <v>118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>
      <c r="A129">
        <f ca="1">ROW(Source!A44)</f>
        <v>44</v>
      </c>
      <c r="B129">
        <v>991677776</v>
      </c>
      <c r="C129">
        <v>991677740</v>
      </c>
      <c r="D129">
        <v>338014469</v>
      </c>
      <c r="E129">
        <v>1</v>
      </c>
      <c r="F129">
        <v>1</v>
      </c>
      <c r="G129">
        <v>1</v>
      </c>
      <c r="H129">
        <v>3</v>
      </c>
      <c r="I129" t="s">
        <v>541</v>
      </c>
      <c r="J129" t="s">
        <v>542</v>
      </c>
      <c r="K129" t="s">
        <v>543</v>
      </c>
      <c r="L129">
        <v>1339</v>
      </c>
      <c r="N129">
        <v>1007</v>
      </c>
      <c r="O129" t="s">
        <v>512</v>
      </c>
      <c r="P129" t="s">
        <v>512</v>
      </c>
      <c r="Q129">
        <v>1</v>
      </c>
      <c r="X129">
        <v>2.75</v>
      </c>
      <c r="Y129">
        <v>2.44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2.75</v>
      </c>
      <c r="AH129">
        <v>2</v>
      </c>
      <c r="AI129">
        <v>991677776</v>
      </c>
      <c r="AJ129">
        <v>119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>
      <c r="A130">
        <f ca="1">ROW(Source!A45)</f>
        <v>45</v>
      </c>
      <c r="B130">
        <v>991677757</v>
      </c>
      <c r="C130">
        <v>991677740</v>
      </c>
      <c r="D130">
        <v>37776669</v>
      </c>
      <c r="E130">
        <v>1</v>
      </c>
      <c r="F130">
        <v>1</v>
      </c>
      <c r="G130">
        <v>1</v>
      </c>
      <c r="H130">
        <v>1</v>
      </c>
      <c r="I130" t="s">
        <v>558</v>
      </c>
      <c r="K130" t="s">
        <v>559</v>
      </c>
      <c r="L130">
        <v>1369</v>
      </c>
      <c r="N130">
        <v>1013</v>
      </c>
      <c r="O130" t="s">
        <v>499</v>
      </c>
      <c r="P130" t="s">
        <v>499</v>
      </c>
      <c r="Q130">
        <v>1</v>
      </c>
      <c r="X130">
        <v>47.63</v>
      </c>
      <c r="Y130">
        <v>0</v>
      </c>
      <c r="Z130">
        <v>0</v>
      </c>
      <c r="AA130">
        <v>0</v>
      </c>
      <c r="AB130">
        <v>9.6199999999999992</v>
      </c>
      <c r="AC130">
        <v>0</v>
      </c>
      <c r="AD130">
        <v>1</v>
      </c>
      <c r="AE130">
        <v>1</v>
      </c>
      <c r="AF130" t="s">
        <v>98</v>
      </c>
      <c r="AG130">
        <v>54.774500000000003</v>
      </c>
      <c r="AH130">
        <v>2</v>
      </c>
      <c r="AI130">
        <v>991677757</v>
      </c>
      <c r="AJ130">
        <v>122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>
      <c r="A131">
        <f ca="1">ROW(Source!A45)</f>
        <v>45</v>
      </c>
      <c r="B131">
        <v>991677758</v>
      </c>
      <c r="C131">
        <v>991677740</v>
      </c>
      <c r="D131">
        <v>121548</v>
      </c>
      <c r="E131">
        <v>1</v>
      </c>
      <c r="F131">
        <v>1</v>
      </c>
      <c r="G131">
        <v>1</v>
      </c>
      <c r="H131">
        <v>1</v>
      </c>
      <c r="I131" t="s">
        <v>92</v>
      </c>
      <c r="K131" t="s">
        <v>500</v>
      </c>
      <c r="L131">
        <v>608254</v>
      </c>
      <c r="N131">
        <v>1013</v>
      </c>
      <c r="O131" t="s">
        <v>501</v>
      </c>
      <c r="P131" t="s">
        <v>501</v>
      </c>
      <c r="Q131">
        <v>1</v>
      </c>
      <c r="X131">
        <v>0.21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2</v>
      </c>
      <c r="AF131" t="s">
        <v>97</v>
      </c>
      <c r="AG131">
        <v>0.26250000000000001</v>
      </c>
      <c r="AH131">
        <v>2</v>
      </c>
      <c r="AI131">
        <v>991677758</v>
      </c>
      <c r="AJ131">
        <v>123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>
      <c r="A132">
        <f ca="1">ROW(Source!A45)</f>
        <v>45</v>
      </c>
      <c r="B132">
        <v>991677759</v>
      </c>
      <c r="C132">
        <v>991677740</v>
      </c>
      <c r="D132">
        <v>338036697</v>
      </c>
      <c r="E132">
        <v>1</v>
      </c>
      <c r="F132">
        <v>1</v>
      </c>
      <c r="G132">
        <v>1</v>
      </c>
      <c r="H132">
        <v>2</v>
      </c>
      <c r="I132" t="s">
        <v>518</v>
      </c>
      <c r="J132" t="s">
        <v>519</v>
      </c>
      <c r="K132" t="s">
        <v>520</v>
      </c>
      <c r="L132">
        <v>1368</v>
      </c>
      <c r="N132">
        <v>91022270</v>
      </c>
      <c r="O132" t="s">
        <v>505</v>
      </c>
      <c r="P132" t="s">
        <v>505</v>
      </c>
      <c r="Q132">
        <v>1</v>
      </c>
      <c r="X132">
        <v>0.14000000000000001</v>
      </c>
      <c r="Y132">
        <v>0</v>
      </c>
      <c r="Z132">
        <v>86.4</v>
      </c>
      <c r="AA132">
        <v>13.5</v>
      </c>
      <c r="AB132">
        <v>0</v>
      </c>
      <c r="AC132">
        <v>0</v>
      </c>
      <c r="AD132">
        <v>1</v>
      </c>
      <c r="AE132">
        <v>0</v>
      </c>
      <c r="AF132" t="s">
        <v>97</v>
      </c>
      <c r="AG132">
        <v>0.17499999999999999</v>
      </c>
      <c r="AH132">
        <v>2</v>
      </c>
      <c r="AI132">
        <v>991677759</v>
      </c>
      <c r="AJ132">
        <v>124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>
      <c r="A133">
        <f ca="1">ROW(Source!A45)</f>
        <v>45</v>
      </c>
      <c r="B133">
        <v>991677760</v>
      </c>
      <c r="C133">
        <v>991677740</v>
      </c>
      <c r="D133">
        <v>338036808</v>
      </c>
      <c r="E133">
        <v>1</v>
      </c>
      <c r="F133">
        <v>1</v>
      </c>
      <c r="G133">
        <v>1</v>
      </c>
      <c r="H133">
        <v>2</v>
      </c>
      <c r="I133" t="s">
        <v>521</v>
      </c>
      <c r="J133" t="s">
        <v>522</v>
      </c>
      <c r="K133" t="s">
        <v>523</v>
      </c>
      <c r="L133">
        <v>1368</v>
      </c>
      <c r="N133">
        <v>91022270</v>
      </c>
      <c r="O133" t="s">
        <v>505</v>
      </c>
      <c r="P133" t="s">
        <v>505</v>
      </c>
      <c r="Q133">
        <v>1</v>
      </c>
      <c r="X133">
        <v>7.0000000000000007E-2</v>
      </c>
      <c r="Y133">
        <v>0</v>
      </c>
      <c r="Z133">
        <v>112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97</v>
      </c>
      <c r="AG133">
        <v>8.7499999999999994E-2</v>
      </c>
      <c r="AH133">
        <v>2</v>
      </c>
      <c r="AI133">
        <v>991677760</v>
      </c>
      <c r="AJ133">
        <v>125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>
      <c r="A134">
        <f ca="1">ROW(Source!A45)</f>
        <v>45</v>
      </c>
      <c r="B134">
        <v>991677761</v>
      </c>
      <c r="C134">
        <v>991677740</v>
      </c>
      <c r="D134">
        <v>338037088</v>
      </c>
      <c r="E134">
        <v>1</v>
      </c>
      <c r="F134">
        <v>1</v>
      </c>
      <c r="G134">
        <v>1</v>
      </c>
      <c r="H134">
        <v>2</v>
      </c>
      <c r="I134" t="s">
        <v>506</v>
      </c>
      <c r="J134" t="s">
        <v>507</v>
      </c>
      <c r="K134" t="s">
        <v>508</v>
      </c>
      <c r="L134">
        <v>1368</v>
      </c>
      <c r="N134">
        <v>91022270</v>
      </c>
      <c r="O134" t="s">
        <v>505</v>
      </c>
      <c r="P134" t="s">
        <v>505</v>
      </c>
      <c r="Q134">
        <v>1</v>
      </c>
      <c r="X134">
        <v>1.97</v>
      </c>
      <c r="Y134">
        <v>0</v>
      </c>
      <c r="Z134">
        <v>1.2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97</v>
      </c>
      <c r="AG134">
        <v>2.4624999999999999</v>
      </c>
      <c r="AH134">
        <v>2</v>
      </c>
      <c r="AI134">
        <v>991677761</v>
      </c>
      <c r="AJ134">
        <v>126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>
      <c r="A135">
        <f ca="1">ROW(Source!A45)</f>
        <v>45</v>
      </c>
      <c r="B135">
        <v>991677762</v>
      </c>
      <c r="C135">
        <v>991677740</v>
      </c>
      <c r="D135">
        <v>338039342</v>
      </c>
      <c r="E135">
        <v>1</v>
      </c>
      <c r="F135">
        <v>1</v>
      </c>
      <c r="G135">
        <v>1</v>
      </c>
      <c r="H135">
        <v>2</v>
      </c>
      <c r="I135" t="s">
        <v>524</v>
      </c>
      <c r="J135" t="s">
        <v>525</v>
      </c>
      <c r="K135" t="s">
        <v>526</v>
      </c>
      <c r="L135">
        <v>1368</v>
      </c>
      <c r="N135">
        <v>91022270</v>
      </c>
      <c r="O135" t="s">
        <v>505</v>
      </c>
      <c r="P135" t="s">
        <v>505</v>
      </c>
      <c r="Q135">
        <v>1</v>
      </c>
      <c r="X135">
        <v>0.87</v>
      </c>
      <c r="Y135">
        <v>0</v>
      </c>
      <c r="Z135">
        <v>87.17</v>
      </c>
      <c r="AA135">
        <v>11.6</v>
      </c>
      <c r="AB135">
        <v>0</v>
      </c>
      <c r="AC135">
        <v>0</v>
      </c>
      <c r="AD135">
        <v>1</v>
      </c>
      <c r="AE135">
        <v>0</v>
      </c>
      <c r="AF135" t="s">
        <v>97</v>
      </c>
      <c r="AG135">
        <v>1.0874999999999999</v>
      </c>
      <c r="AH135">
        <v>2</v>
      </c>
      <c r="AI135">
        <v>991677762</v>
      </c>
      <c r="AJ135">
        <v>127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>
      <c r="A136">
        <f ca="1">ROW(Source!A45)</f>
        <v>45</v>
      </c>
      <c r="B136">
        <v>991677763</v>
      </c>
      <c r="C136">
        <v>991677740</v>
      </c>
      <c r="D136">
        <v>337971747</v>
      </c>
      <c r="E136">
        <v>1</v>
      </c>
      <c r="F136">
        <v>1</v>
      </c>
      <c r="G136">
        <v>1</v>
      </c>
      <c r="H136">
        <v>3</v>
      </c>
      <c r="I136" t="s">
        <v>527</v>
      </c>
      <c r="J136" t="s">
        <v>528</v>
      </c>
      <c r="K136" t="s">
        <v>529</v>
      </c>
      <c r="L136">
        <v>1348</v>
      </c>
      <c r="N136">
        <v>39568864</v>
      </c>
      <c r="O136" t="s">
        <v>530</v>
      </c>
      <c r="P136" t="s">
        <v>530</v>
      </c>
      <c r="Q136">
        <v>1000</v>
      </c>
      <c r="X136">
        <v>3.8000000000000002E-4</v>
      </c>
      <c r="Y136">
        <v>32830.01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3.8000000000000002E-4</v>
      </c>
      <c r="AH136">
        <v>2</v>
      </c>
      <c r="AI136">
        <v>991677763</v>
      </c>
      <c r="AJ136">
        <v>128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>
      <c r="A137">
        <f ca="1">ROW(Source!A45)</f>
        <v>45</v>
      </c>
      <c r="B137">
        <v>991677764</v>
      </c>
      <c r="C137">
        <v>991677740</v>
      </c>
      <c r="D137">
        <v>337971757</v>
      </c>
      <c r="E137">
        <v>1</v>
      </c>
      <c r="F137">
        <v>1</v>
      </c>
      <c r="G137">
        <v>1</v>
      </c>
      <c r="H137">
        <v>3</v>
      </c>
      <c r="I137" t="s">
        <v>509</v>
      </c>
      <c r="J137" t="s">
        <v>510</v>
      </c>
      <c r="K137" t="s">
        <v>511</v>
      </c>
      <c r="L137">
        <v>1339</v>
      </c>
      <c r="N137">
        <v>1007</v>
      </c>
      <c r="O137" t="s">
        <v>512</v>
      </c>
      <c r="P137" t="s">
        <v>512</v>
      </c>
      <c r="Q137">
        <v>1</v>
      </c>
      <c r="X137">
        <v>0.64600000000000002</v>
      </c>
      <c r="Y137">
        <v>6.23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0.64600000000000002</v>
      </c>
      <c r="AH137">
        <v>2</v>
      </c>
      <c r="AI137">
        <v>991677764</v>
      </c>
      <c r="AJ137">
        <v>129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>
      <c r="A138">
        <f ca="1">ROW(Source!A45)</f>
        <v>45</v>
      </c>
      <c r="B138">
        <v>991677765</v>
      </c>
      <c r="C138">
        <v>991677740</v>
      </c>
      <c r="D138">
        <v>337974813</v>
      </c>
      <c r="E138">
        <v>1</v>
      </c>
      <c r="F138">
        <v>1</v>
      </c>
      <c r="G138">
        <v>1</v>
      </c>
      <c r="H138">
        <v>3</v>
      </c>
      <c r="I138" t="s">
        <v>549</v>
      </c>
      <c r="J138" t="s">
        <v>550</v>
      </c>
      <c r="K138" t="s">
        <v>551</v>
      </c>
      <c r="L138">
        <v>1348</v>
      </c>
      <c r="N138">
        <v>39568864</v>
      </c>
      <c r="O138" t="s">
        <v>530</v>
      </c>
      <c r="P138" t="s">
        <v>530</v>
      </c>
      <c r="Q138">
        <v>1000</v>
      </c>
      <c r="X138">
        <v>5.4000000000000001E-4</v>
      </c>
      <c r="Y138">
        <v>15118.99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5.4000000000000001E-4</v>
      </c>
      <c r="AH138">
        <v>2</v>
      </c>
      <c r="AI138">
        <v>991677765</v>
      </c>
      <c r="AJ138">
        <v>130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>
      <c r="A139">
        <f ca="1">ROW(Source!A45)</f>
        <v>45</v>
      </c>
      <c r="B139">
        <v>991677766</v>
      </c>
      <c r="C139">
        <v>991677740</v>
      </c>
      <c r="D139">
        <v>337974988</v>
      </c>
      <c r="E139">
        <v>1</v>
      </c>
      <c r="F139">
        <v>1</v>
      </c>
      <c r="G139">
        <v>1</v>
      </c>
      <c r="H139">
        <v>3</v>
      </c>
      <c r="I139" t="s">
        <v>552</v>
      </c>
      <c r="J139" t="s">
        <v>553</v>
      </c>
      <c r="K139" t="s">
        <v>554</v>
      </c>
      <c r="L139">
        <v>1348</v>
      </c>
      <c r="N139">
        <v>39568864</v>
      </c>
      <c r="O139" t="s">
        <v>530</v>
      </c>
      <c r="P139" t="s">
        <v>530</v>
      </c>
      <c r="Q139">
        <v>1000</v>
      </c>
      <c r="X139">
        <v>6.2E-4</v>
      </c>
      <c r="Y139">
        <v>16950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6.2E-4</v>
      </c>
      <c r="AH139">
        <v>2</v>
      </c>
      <c r="AI139">
        <v>991677766</v>
      </c>
      <c r="AJ139">
        <v>131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>
      <c r="A140">
        <f ca="1">ROW(Source!A45)</f>
        <v>45</v>
      </c>
      <c r="B140">
        <v>991677769</v>
      </c>
      <c r="C140">
        <v>991677740</v>
      </c>
      <c r="D140">
        <v>337978342</v>
      </c>
      <c r="E140">
        <v>1</v>
      </c>
      <c r="F140">
        <v>1</v>
      </c>
      <c r="G140">
        <v>1</v>
      </c>
      <c r="H140">
        <v>3</v>
      </c>
      <c r="I140" t="s">
        <v>531</v>
      </c>
      <c r="J140" t="s">
        <v>532</v>
      </c>
      <c r="K140" t="s">
        <v>533</v>
      </c>
      <c r="L140">
        <v>1348</v>
      </c>
      <c r="N140">
        <v>39568864</v>
      </c>
      <c r="O140" t="s">
        <v>530</v>
      </c>
      <c r="P140" t="s">
        <v>530</v>
      </c>
      <c r="Q140">
        <v>1000</v>
      </c>
      <c r="X140">
        <v>4.0000000000000002E-4</v>
      </c>
      <c r="Y140">
        <v>13559.99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4.0000000000000002E-4</v>
      </c>
      <c r="AH140">
        <v>2</v>
      </c>
      <c r="AI140">
        <v>991677769</v>
      </c>
      <c r="AJ140">
        <v>132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>
      <c r="A141">
        <f ca="1">ROW(Source!A45)</f>
        <v>45</v>
      </c>
      <c r="B141">
        <v>991677770</v>
      </c>
      <c r="C141">
        <v>991677740</v>
      </c>
      <c r="D141">
        <v>337972378</v>
      </c>
      <c r="E141">
        <v>1</v>
      </c>
      <c r="F141">
        <v>1</v>
      </c>
      <c r="G141">
        <v>1</v>
      </c>
      <c r="H141">
        <v>3</v>
      </c>
      <c r="I141" t="s">
        <v>555</v>
      </c>
      <c r="J141" t="s">
        <v>556</v>
      </c>
      <c r="K141" t="s">
        <v>557</v>
      </c>
      <c r="L141">
        <v>1346</v>
      </c>
      <c r="N141">
        <v>39568864</v>
      </c>
      <c r="O141" t="s">
        <v>540</v>
      </c>
      <c r="P141" t="s">
        <v>540</v>
      </c>
      <c r="Q141">
        <v>1</v>
      </c>
      <c r="X141">
        <v>0.02</v>
      </c>
      <c r="Y141">
        <v>37.29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0.02</v>
      </c>
      <c r="AH141">
        <v>2</v>
      </c>
      <c r="AI141">
        <v>991677770</v>
      </c>
      <c r="AJ141">
        <v>133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>
      <c r="A142">
        <f ca="1">ROW(Source!A45)</f>
        <v>45</v>
      </c>
      <c r="B142">
        <v>991677771</v>
      </c>
      <c r="C142">
        <v>991677740</v>
      </c>
      <c r="D142">
        <v>337982453</v>
      </c>
      <c r="E142">
        <v>1</v>
      </c>
      <c r="F142">
        <v>1</v>
      </c>
      <c r="G142">
        <v>1</v>
      </c>
      <c r="H142">
        <v>3</v>
      </c>
      <c r="I142" t="s">
        <v>684</v>
      </c>
      <c r="J142" t="s">
        <v>685</v>
      </c>
      <c r="K142" t="s">
        <v>686</v>
      </c>
      <c r="L142">
        <v>195242642</v>
      </c>
      <c r="N142">
        <v>1010</v>
      </c>
      <c r="O142" t="s">
        <v>145</v>
      </c>
      <c r="P142" t="s">
        <v>145</v>
      </c>
      <c r="Q142">
        <v>1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1</v>
      </c>
      <c r="AD142">
        <v>0</v>
      </c>
      <c r="AE142">
        <v>0</v>
      </c>
      <c r="AG142">
        <v>0</v>
      </c>
      <c r="AH142">
        <v>3</v>
      </c>
      <c r="AI142">
        <v>-1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>
      <c r="A143">
        <f ca="1">ROW(Source!A45)</f>
        <v>45</v>
      </c>
      <c r="B143">
        <v>991677772</v>
      </c>
      <c r="C143">
        <v>991677740</v>
      </c>
      <c r="D143">
        <v>338004299</v>
      </c>
      <c r="E143">
        <v>1</v>
      </c>
      <c r="F143">
        <v>1</v>
      </c>
      <c r="G143">
        <v>1</v>
      </c>
      <c r="H143">
        <v>3</v>
      </c>
      <c r="I143" t="s">
        <v>678</v>
      </c>
      <c r="J143" t="s">
        <v>679</v>
      </c>
      <c r="K143" t="s">
        <v>680</v>
      </c>
      <c r="L143">
        <v>1346</v>
      </c>
      <c r="N143">
        <v>39568864</v>
      </c>
      <c r="O143" t="s">
        <v>540</v>
      </c>
      <c r="P143" t="s">
        <v>540</v>
      </c>
      <c r="Q143">
        <v>1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G143">
        <v>0</v>
      </c>
      <c r="AH143">
        <v>3</v>
      </c>
      <c r="AI143">
        <v>-1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>
      <c r="A144">
        <f ca="1">ROW(Source!A45)</f>
        <v>45</v>
      </c>
      <c r="B144">
        <v>991677773</v>
      </c>
      <c r="C144">
        <v>991677740</v>
      </c>
      <c r="D144">
        <v>338008812</v>
      </c>
      <c r="E144">
        <v>1</v>
      </c>
      <c r="F144">
        <v>1</v>
      </c>
      <c r="G144">
        <v>1</v>
      </c>
      <c r="H144">
        <v>3</v>
      </c>
      <c r="I144" t="s">
        <v>136</v>
      </c>
      <c r="J144" t="s">
        <v>138</v>
      </c>
      <c r="K144" t="s">
        <v>137</v>
      </c>
      <c r="L144">
        <v>1301</v>
      </c>
      <c r="N144">
        <v>1003</v>
      </c>
      <c r="O144" t="s">
        <v>106</v>
      </c>
      <c r="P144" t="s">
        <v>106</v>
      </c>
      <c r="Q144">
        <v>1</v>
      </c>
      <c r="X144">
        <v>100</v>
      </c>
      <c r="Y144">
        <v>60.36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100</v>
      </c>
      <c r="AH144">
        <v>2</v>
      </c>
      <c r="AI144">
        <v>991677773</v>
      </c>
      <c r="AJ144">
        <v>134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>
      <c r="A145">
        <f ca="1">ROW(Source!A45)</f>
        <v>45</v>
      </c>
      <c r="B145">
        <v>991677775</v>
      </c>
      <c r="C145">
        <v>991677740</v>
      </c>
      <c r="D145">
        <v>338013675</v>
      </c>
      <c r="E145">
        <v>1</v>
      </c>
      <c r="F145">
        <v>1</v>
      </c>
      <c r="G145">
        <v>1</v>
      </c>
      <c r="H145">
        <v>3</v>
      </c>
      <c r="I145" t="s">
        <v>537</v>
      </c>
      <c r="J145" t="s">
        <v>538</v>
      </c>
      <c r="K145" t="s">
        <v>539</v>
      </c>
      <c r="L145">
        <v>1346</v>
      </c>
      <c r="N145">
        <v>39568864</v>
      </c>
      <c r="O145" t="s">
        <v>540</v>
      </c>
      <c r="P145" t="s">
        <v>540</v>
      </c>
      <c r="Q145">
        <v>1</v>
      </c>
      <c r="X145">
        <v>9.9000000000000008E-3</v>
      </c>
      <c r="Y145">
        <v>2.15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9.9000000000000008E-3</v>
      </c>
      <c r="AH145">
        <v>2</v>
      </c>
      <c r="AI145">
        <v>991677775</v>
      </c>
      <c r="AJ145">
        <v>135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>
      <c r="A146">
        <f ca="1">ROW(Source!A45)</f>
        <v>45</v>
      </c>
      <c r="B146">
        <v>991677776</v>
      </c>
      <c r="C146">
        <v>991677740</v>
      </c>
      <c r="D146">
        <v>338014469</v>
      </c>
      <c r="E146">
        <v>1</v>
      </c>
      <c r="F146">
        <v>1</v>
      </c>
      <c r="G146">
        <v>1</v>
      </c>
      <c r="H146">
        <v>3</v>
      </c>
      <c r="I146" t="s">
        <v>541</v>
      </c>
      <c r="J146" t="s">
        <v>542</v>
      </c>
      <c r="K146" t="s">
        <v>543</v>
      </c>
      <c r="L146">
        <v>1339</v>
      </c>
      <c r="N146">
        <v>1007</v>
      </c>
      <c r="O146" t="s">
        <v>512</v>
      </c>
      <c r="P146" t="s">
        <v>512</v>
      </c>
      <c r="Q146">
        <v>1</v>
      </c>
      <c r="X146">
        <v>2.75</v>
      </c>
      <c r="Y146">
        <v>2.44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2.75</v>
      </c>
      <c r="AH146">
        <v>2</v>
      </c>
      <c r="AI146">
        <v>991677776</v>
      </c>
      <c r="AJ146">
        <v>136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>
      <c r="A147">
        <f ca="1">ROW(Source!A52)</f>
        <v>52</v>
      </c>
      <c r="B147">
        <v>991679098</v>
      </c>
      <c r="C147">
        <v>991679097</v>
      </c>
      <c r="D147">
        <v>37778912</v>
      </c>
      <c r="E147">
        <v>1</v>
      </c>
      <c r="F147">
        <v>1</v>
      </c>
      <c r="G147">
        <v>1</v>
      </c>
      <c r="H147">
        <v>1</v>
      </c>
      <c r="I147" t="s">
        <v>516</v>
      </c>
      <c r="K147" t="s">
        <v>517</v>
      </c>
      <c r="L147">
        <v>1369</v>
      </c>
      <c r="N147">
        <v>1013</v>
      </c>
      <c r="O147" t="s">
        <v>499</v>
      </c>
      <c r="P147" t="s">
        <v>499</v>
      </c>
      <c r="Q147">
        <v>1</v>
      </c>
      <c r="X147">
        <v>18.8</v>
      </c>
      <c r="Y147">
        <v>0</v>
      </c>
      <c r="Z147">
        <v>0</v>
      </c>
      <c r="AA147">
        <v>0</v>
      </c>
      <c r="AB147">
        <v>9.18</v>
      </c>
      <c r="AC147">
        <v>0</v>
      </c>
      <c r="AD147">
        <v>1</v>
      </c>
      <c r="AE147">
        <v>1</v>
      </c>
      <c r="AF147" t="s">
        <v>98</v>
      </c>
      <c r="AG147">
        <v>21.62</v>
      </c>
      <c r="AH147">
        <v>2</v>
      </c>
      <c r="AI147">
        <v>991679098</v>
      </c>
      <c r="AJ147">
        <v>139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>
      <c r="A148">
        <f ca="1">ROW(Source!A52)</f>
        <v>52</v>
      </c>
      <c r="B148">
        <v>991679099</v>
      </c>
      <c r="C148">
        <v>991679097</v>
      </c>
      <c r="D148">
        <v>338039037</v>
      </c>
      <c r="E148">
        <v>1</v>
      </c>
      <c r="F148">
        <v>1</v>
      </c>
      <c r="G148">
        <v>1</v>
      </c>
      <c r="H148">
        <v>2</v>
      </c>
      <c r="I148" t="s">
        <v>560</v>
      </c>
      <c r="J148" t="s">
        <v>561</v>
      </c>
      <c r="K148" t="s">
        <v>562</v>
      </c>
      <c r="L148">
        <v>1368</v>
      </c>
      <c r="N148">
        <v>91022270</v>
      </c>
      <c r="O148" t="s">
        <v>505</v>
      </c>
      <c r="P148" t="s">
        <v>505</v>
      </c>
      <c r="Q148">
        <v>1</v>
      </c>
      <c r="X148">
        <v>1.18</v>
      </c>
      <c r="Y148">
        <v>0</v>
      </c>
      <c r="Z148">
        <v>2.16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97</v>
      </c>
      <c r="AG148">
        <v>1.4750000000000001</v>
      </c>
      <c r="AH148">
        <v>2</v>
      </c>
      <c r="AI148">
        <v>991679099</v>
      </c>
      <c r="AJ148">
        <v>140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>
      <c r="A149">
        <f ca="1">ROW(Source!A52)</f>
        <v>52</v>
      </c>
      <c r="B149">
        <v>991679100</v>
      </c>
      <c r="C149">
        <v>991679097</v>
      </c>
      <c r="D149">
        <v>338039342</v>
      </c>
      <c r="E149">
        <v>1</v>
      </c>
      <c r="F149">
        <v>1</v>
      </c>
      <c r="G149">
        <v>1</v>
      </c>
      <c r="H149">
        <v>2</v>
      </c>
      <c r="I149" t="s">
        <v>524</v>
      </c>
      <c r="J149" t="s">
        <v>525</v>
      </c>
      <c r="K149" t="s">
        <v>526</v>
      </c>
      <c r="L149">
        <v>1368</v>
      </c>
      <c r="N149">
        <v>91022270</v>
      </c>
      <c r="O149" t="s">
        <v>505</v>
      </c>
      <c r="P149" t="s">
        <v>505</v>
      </c>
      <c r="Q149">
        <v>1</v>
      </c>
      <c r="X149">
        <v>0.4</v>
      </c>
      <c r="Y149">
        <v>0</v>
      </c>
      <c r="Z149">
        <v>87.17</v>
      </c>
      <c r="AA149">
        <v>11.6</v>
      </c>
      <c r="AB149">
        <v>0</v>
      </c>
      <c r="AC149">
        <v>0</v>
      </c>
      <c r="AD149">
        <v>1</v>
      </c>
      <c r="AE149">
        <v>0</v>
      </c>
      <c r="AF149" t="s">
        <v>97</v>
      </c>
      <c r="AG149">
        <v>0.5</v>
      </c>
      <c r="AH149">
        <v>2</v>
      </c>
      <c r="AI149">
        <v>991679100</v>
      </c>
      <c r="AJ149">
        <v>141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>
      <c r="A150">
        <f ca="1">ROW(Source!A52)</f>
        <v>52</v>
      </c>
      <c r="B150">
        <v>991679101</v>
      </c>
      <c r="C150">
        <v>991679097</v>
      </c>
      <c r="D150">
        <v>337978005</v>
      </c>
      <c r="E150">
        <v>1</v>
      </c>
      <c r="F150">
        <v>1</v>
      </c>
      <c r="G150">
        <v>1</v>
      </c>
      <c r="H150">
        <v>3</v>
      </c>
      <c r="I150" t="s">
        <v>563</v>
      </c>
      <c r="J150" t="s">
        <v>564</v>
      </c>
      <c r="K150" t="s">
        <v>565</v>
      </c>
      <c r="L150">
        <v>1348</v>
      </c>
      <c r="N150">
        <v>39568864</v>
      </c>
      <c r="O150" t="s">
        <v>530</v>
      </c>
      <c r="P150" t="s">
        <v>530</v>
      </c>
      <c r="Q150">
        <v>1000</v>
      </c>
      <c r="X150">
        <v>1.09E-2</v>
      </c>
      <c r="Y150">
        <v>7589.99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1.09E-2</v>
      </c>
      <c r="AH150">
        <v>2</v>
      </c>
      <c r="AI150">
        <v>991679101</v>
      </c>
      <c r="AJ150">
        <v>142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>
      <c r="A151">
        <f ca="1">ROW(Source!A52)</f>
        <v>52</v>
      </c>
      <c r="B151">
        <v>991679102</v>
      </c>
      <c r="C151">
        <v>991679097</v>
      </c>
      <c r="D151">
        <v>337978040</v>
      </c>
      <c r="E151">
        <v>1</v>
      </c>
      <c r="F151">
        <v>1</v>
      </c>
      <c r="G151">
        <v>1</v>
      </c>
      <c r="H151">
        <v>3</v>
      </c>
      <c r="I151" t="s">
        <v>566</v>
      </c>
      <c r="J151" t="s">
        <v>567</v>
      </c>
      <c r="K151" t="s">
        <v>568</v>
      </c>
      <c r="L151">
        <v>1348</v>
      </c>
      <c r="N151">
        <v>39568864</v>
      </c>
      <c r="O151" t="s">
        <v>530</v>
      </c>
      <c r="P151" t="s">
        <v>530</v>
      </c>
      <c r="Q151">
        <v>1000</v>
      </c>
      <c r="X151">
        <v>1.1000000000000001E-3</v>
      </c>
      <c r="Y151">
        <v>14690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1.1000000000000001E-3</v>
      </c>
      <c r="AH151">
        <v>2</v>
      </c>
      <c r="AI151">
        <v>991679102</v>
      </c>
      <c r="AJ151">
        <v>143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>
      <c r="A152">
        <f ca="1">ROW(Source!A52)</f>
        <v>52</v>
      </c>
      <c r="B152">
        <v>991679103</v>
      </c>
      <c r="C152">
        <v>991679097</v>
      </c>
      <c r="D152">
        <v>337978041</v>
      </c>
      <c r="E152">
        <v>1</v>
      </c>
      <c r="F152">
        <v>1</v>
      </c>
      <c r="G152">
        <v>1</v>
      </c>
      <c r="H152">
        <v>3</v>
      </c>
      <c r="I152" t="s">
        <v>569</v>
      </c>
      <c r="J152" t="s">
        <v>570</v>
      </c>
      <c r="K152" t="s">
        <v>571</v>
      </c>
      <c r="L152">
        <v>1348</v>
      </c>
      <c r="N152">
        <v>39568864</v>
      </c>
      <c r="O152" t="s">
        <v>530</v>
      </c>
      <c r="P152" t="s">
        <v>530</v>
      </c>
      <c r="Q152">
        <v>1000</v>
      </c>
      <c r="X152">
        <v>4.0000000000000001E-3</v>
      </c>
      <c r="Y152">
        <v>14690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4.0000000000000001E-3</v>
      </c>
      <c r="AH152">
        <v>2</v>
      </c>
      <c r="AI152">
        <v>991679103</v>
      </c>
      <c r="AJ152">
        <v>144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>
      <c r="A153">
        <f ca="1">ROW(Source!A52)</f>
        <v>52</v>
      </c>
      <c r="B153">
        <v>991679104</v>
      </c>
      <c r="C153">
        <v>991679097</v>
      </c>
      <c r="D153">
        <v>337978706</v>
      </c>
      <c r="E153">
        <v>1</v>
      </c>
      <c r="F153">
        <v>1</v>
      </c>
      <c r="G153">
        <v>1</v>
      </c>
      <c r="H153">
        <v>3</v>
      </c>
      <c r="I153" t="s">
        <v>572</v>
      </c>
      <c r="J153" t="s">
        <v>573</v>
      </c>
      <c r="K153" t="s">
        <v>574</v>
      </c>
      <c r="L153">
        <v>1348</v>
      </c>
      <c r="N153">
        <v>39568864</v>
      </c>
      <c r="O153" t="s">
        <v>530</v>
      </c>
      <c r="P153" t="s">
        <v>530</v>
      </c>
      <c r="Q153">
        <v>1000</v>
      </c>
      <c r="X153">
        <v>4.0000000000000003E-5</v>
      </c>
      <c r="Y153">
        <v>33180.01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4.0000000000000003E-5</v>
      </c>
      <c r="AH153">
        <v>2</v>
      </c>
      <c r="AI153">
        <v>991679104</v>
      </c>
      <c r="AJ153">
        <v>145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>
      <c r="A154">
        <f ca="1">ROW(Source!A52)</f>
        <v>52</v>
      </c>
      <c r="B154">
        <v>991679105</v>
      </c>
      <c r="C154">
        <v>991679097</v>
      </c>
      <c r="D154">
        <v>337977585</v>
      </c>
      <c r="E154">
        <v>1</v>
      </c>
      <c r="F154">
        <v>1</v>
      </c>
      <c r="G154">
        <v>1</v>
      </c>
      <c r="H154">
        <v>3</v>
      </c>
      <c r="I154" t="s">
        <v>575</v>
      </c>
      <c r="J154" t="s">
        <v>576</v>
      </c>
      <c r="K154" t="s">
        <v>577</v>
      </c>
      <c r="L154">
        <v>1348</v>
      </c>
      <c r="N154">
        <v>39568864</v>
      </c>
      <c r="O154" t="s">
        <v>530</v>
      </c>
      <c r="P154" t="s">
        <v>530</v>
      </c>
      <c r="Q154">
        <v>1000</v>
      </c>
      <c r="X154">
        <v>3.9E-2</v>
      </c>
      <c r="Y154">
        <v>11000.01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G154">
        <v>3.9E-2</v>
      </c>
      <c r="AH154">
        <v>2</v>
      </c>
      <c r="AI154">
        <v>991679105</v>
      </c>
      <c r="AJ154">
        <v>146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>
      <c r="A155">
        <f ca="1">ROW(Source!A52)</f>
        <v>52</v>
      </c>
      <c r="B155">
        <v>991679106</v>
      </c>
      <c r="C155">
        <v>991679097</v>
      </c>
      <c r="D155">
        <v>337983749</v>
      </c>
      <c r="E155">
        <v>1</v>
      </c>
      <c r="F155">
        <v>1</v>
      </c>
      <c r="G155">
        <v>1</v>
      </c>
      <c r="H155">
        <v>3</v>
      </c>
      <c r="I155" t="s">
        <v>578</v>
      </c>
      <c r="J155" t="s">
        <v>579</v>
      </c>
      <c r="K155" t="s">
        <v>580</v>
      </c>
      <c r="L155">
        <v>1339</v>
      </c>
      <c r="N155">
        <v>1007</v>
      </c>
      <c r="O155" t="s">
        <v>512</v>
      </c>
      <c r="P155" t="s">
        <v>512</v>
      </c>
      <c r="Q155">
        <v>1</v>
      </c>
      <c r="X155">
        <v>1.032</v>
      </c>
      <c r="Y155">
        <v>1275.2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1.032</v>
      </c>
      <c r="AH155">
        <v>2</v>
      </c>
      <c r="AI155">
        <v>991679106</v>
      </c>
      <c r="AJ155">
        <v>147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>
      <c r="A156">
        <f ca="1">ROW(Source!A53)</f>
        <v>53</v>
      </c>
      <c r="B156">
        <v>991679098</v>
      </c>
      <c r="C156">
        <v>991679097</v>
      </c>
      <c r="D156">
        <v>37778912</v>
      </c>
      <c r="E156">
        <v>1</v>
      </c>
      <c r="F156">
        <v>1</v>
      </c>
      <c r="G156">
        <v>1</v>
      </c>
      <c r="H156">
        <v>1</v>
      </c>
      <c r="I156" t="s">
        <v>516</v>
      </c>
      <c r="K156" t="s">
        <v>517</v>
      </c>
      <c r="L156">
        <v>1369</v>
      </c>
      <c r="N156">
        <v>1013</v>
      </c>
      <c r="O156" t="s">
        <v>499</v>
      </c>
      <c r="P156" t="s">
        <v>499</v>
      </c>
      <c r="Q156">
        <v>1</v>
      </c>
      <c r="X156">
        <v>18.8</v>
      </c>
      <c r="Y156">
        <v>0</v>
      </c>
      <c r="Z156">
        <v>0</v>
      </c>
      <c r="AA156">
        <v>0</v>
      </c>
      <c r="AB156">
        <v>9.18</v>
      </c>
      <c r="AC156">
        <v>0</v>
      </c>
      <c r="AD156">
        <v>1</v>
      </c>
      <c r="AE156">
        <v>1</v>
      </c>
      <c r="AF156" t="s">
        <v>98</v>
      </c>
      <c r="AG156">
        <v>21.62</v>
      </c>
      <c r="AH156">
        <v>2</v>
      </c>
      <c r="AI156">
        <v>991679098</v>
      </c>
      <c r="AJ156">
        <v>148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>
      <c r="A157">
        <f ca="1">ROW(Source!A53)</f>
        <v>53</v>
      </c>
      <c r="B157">
        <v>991679099</v>
      </c>
      <c r="C157">
        <v>991679097</v>
      </c>
      <c r="D157">
        <v>338039037</v>
      </c>
      <c r="E157">
        <v>1</v>
      </c>
      <c r="F157">
        <v>1</v>
      </c>
      <c r="G157">
        <v>1</v>
      </c>
      <c r="H157">
        <v>2</v>
      </c>
      <c r="I157" t="s">
        <v>560</v>
      </c>
      <c r="J157" t="s">
        <v>561</v>
      </c>
      <c r="K157" t="s">
        <v>562</v>
      </c>
      <c r="L157">
        <v>1368</v>
      </c>
      <c r="N157">
        <v>91022270</v>
      </c>
      <c r="O157" t="s">
        <v>505</v>
      </c>
      <c r="P157" t="s">
        <v>505</v>
      </c>
      <c r="Q157">
        <v>1</v>
      </c>
      <c r="X157">
        <v>1.18</v>
      </c>
      <c r="Y157">
        <v>0</v>
      </c>
      <c r="Z157">
        <v>2.16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97</v>
      </c>
      <c r="AG157">
        <v>1.4750000000000001</v>
      </c>
      <c r="AH157">
        <v>2</v>
      </c>
      <c r="AI157">
        <v>991679099</v>
      </c>
      <c r="AJ157">
        <v>149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>
      <c r="A158">
        <f ca="1">ROW(Source!A53)</f>
        <v>53</v>
      </c>
      <c r="B158">
        <v>991679100</v>
      </c>
      <c r="C158">
        <v>991679097</v>
      </c>
      <c r="D158">
        <v>338039342</v>
      </c>
      <c r="E158">
        <v>1</v>
      </c>
      <c r="F158">
        <v>1</v>
      </c>
      <c r="G158">
        <v>1</v>
      </c>
      <c r="H158">
        <v>2</v>
      </c>
      <c r="I158" t="s">
        <v>524</v>
      </c>
      <c r="J158" t="s">
        <v>525</v>
      </c>
      <c r="K158" t="s">
        <v>526</v>
      </c>
      <c r="L158">
        <v>1368</v>
      </c>
      <c r="N158">
        <v>91022270</v>
      </c>
      <c r="O158" t="s">
        <v>505</v>
      </c>
      <c r="P158" t="s">
        <v>505</v>
      </c>
      <c r="Q158">
        <v>1</v>
      </c>
      <c r="X158">
        <v>0.4</v>
      </c>
      <c r="Y158">
        <v>0</v>
      </c>
      <c r="Z158">
        <v>87.17</v>
      </c>
      <c r="AA158">
        <v>11.6</v>
      </c>
      <c r="AB158">
        <v>0</v>
      </c>
      <c r="AC158">
        <v>0</v>
      </c>
      <c r="AD158">
        <v>1</v>
      </c>
      <c r="AE158">
        <v>0</v>
      </c>
      <c r="AF158" t="s">
        <v>97</v>
      </c>
      <c r="AG158">
        <v>0.5</v>
      </c>
      <c r="AH158">
        <v>2</v>
      </c>
      <c r="AI158">
        <v>991679100</v>
      </c>
      <c r="AJ158">
        <v>150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>
      <c r="A159">
        <f ca="1">ROW(Source!A53)</f>
        <v>53</v>
      </c>
      <c r="B159">
        <v>991679101</v>
      </c>
      <c r="C159">
        <v>991679097</v>
      </c>
      <c r="D159">
        <v>337978005</v>
      </c>
      <c r="E159">
        <v>1</v>
      </c>
      <c r="F159">
        <v>1</v>
      </c>
      <c r="G159">
        <v>1</v>
      </c>
      <c r="H159">
        <v>3</v>
      </c>
      <c r="I159" t="s">
        <v>563</v>
      </c>
      <c r="J159" t="s">
        <v>564</v>
      </c>
      <c r="K159" t="s">
        <v>565</v>
      </c>
      <c r="L159">
        <v>1348</v>
      </c>
      <c r="N159">
        <v>39568864</v>
      </c>
      <c r="O159" t="s">
        <v>530</v>
      </c>
      <c r="P159" t="s">
        <v>530</v>
      </c>
      <c r="Q159">
        <v>1000</v>
      </c>
      <c r="X159">
        <v>1.09E-2</v>
      </c>
      <c r="Y159">
        <v>7589.99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1.09E-2</v>
      </c>
      <c r="AH159">
        <v>2</v>
      </c>
      <c r="AI159">
        <v>991679101</v>
      </c>
      <c r="AJ159">
        <v>151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>
      <c r="A160">
        <f ca="1">ROW(Source!A53)</f>
        <v>53</v>
      </c>
      <c r="B160">
        <v>991679102</v>
      </c>
      <c r="C160">
        <v>991679097</v>
      </c>
      <c r="D160">
        <v>337978040</v>
      </c>
      <c r="E160">
        <v>1</v>
      </c>
      <c r="F160">
        <v>1</v>
      </c>
      <c r="G160">
        <v>1</v>
      </c>
      <c r="H160">
        <v>3</v>
      </c>
      <c r="I160" t="s">
        <v>566</v>
      </c>
      <c r="J160" t="s">
        <v>567</v>
      </c>
      <c r="K160" t="s">
        <v>568</v>
      </c>
      <c r="L160">
        <v>1348</v>
      </c>
      <c r="N160">
        <v>39568864</v>
      </c>
      <c r="O160" t="s">
        <v>530</v>
      </c>
      <c r="P160" t="s">
        <v>530</v>
      </c>
      <c r="Q160">
        <v>1000</v>
      </c>
      <c r="X160">
        <v>1.1000000000000001E-3</v>
      </c>
      <c r="Y160">
        <v>14690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1.1000000000000001E-3</v>
      </c>
      <c r="AH160">
        <v>2</v>
      </c>
      <c r="AI160">
        <v>991679102</v>
      </c>
      <c r="AJ160">
        <v>152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>
      <c r="A161">
        <f ca="1">ROW(Source!A53)</f>
        <v>53</v>
      </c>
      <c r="B161">
        <v>991679103</v>
      </c>
      <c r="C161">
        <v>991679097</v>
      </c>
      <c r="D161">
        <v>337978041</v>
      </c>
      <c r="E161">
        <v>1</v>
      </c>
      <c r="F161">
        <v>1</v>
      </c>
      <c r="G161">
        <v>1</v>
      </c>
      <c r="H161">
        <v>3</v>
      </c>
      <c r="I161" t="s">
        <v>569</v>
      </c>
      <c r="J161" t="s">
        <v>570</v>
      </c>
      <c r="K161" t="s">
        <v>571</v>
      </c>
      <c r="L161">
        <v>1348</v>
      </c>
      <c r="N161">
        <v>39568864</v>
      </c>
      <c r="O161" t="s">
        <v>530</v>
      </c>
      <c r="P161" t="s">
        <v>530</v>
      </c>
      <c r="Q161">
        <v>1000</v>
      </c>
      <c r="X161">
        <v>4.0000000000000001E-3</v>
      </c>
      <c r="Y161">
        <v>14690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4.0000000000000001E-3</v>
      </c>
      <c r="AH161">
        <v>2</v>
      </c>
      <c r="AI161">
        <v>991679103</v>
      </c>
      <c r="AJ161">
        <v>153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>
      <c r="A162">
        <f ca="1">ROW(Source!A53)</f>
        <v>53</v>
      </c>
      <c r="B162">
        <v>991679104</v>
      </c>
      <c r="C162">
        <v>991679097</v>
      </c>
      <c r="D162">
        <v>337978706</v>
      </c>
      <c r="E162">
        <v>1</v>
      </c>
      <c r="F162">
        <v>1</v>
      </c>
      <c r="G162">
        <v>1</v>
      </c>
      <c r="H162">
        <v>3</v>
      </c>
      <c r="I162" t="s">
        <v>572</v>
      </c>
      <c r="J162" t="s">
        <v>573</v>
      </c>
      <c r="K162" t="s">
        <v>574</v>
      </c>
      <c r="L162">
        <v>1348</v>
      </c>
      <c r="N162">
        <v>39568864</v>
      </c>
      <c r="O162" t="s">
        <v>530</v>
      </c>
      <c r="P162" t="s">
        <v>530</v>
      </c>
      <c r="Q162">
        <v>1000</v>
      </c>
      <c r="X162">
        <v>4.0000000000000003E-5</v>
      </c>
      <c r="Y162">
        <v>33180.01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4.0000000000000003E-5</v>
      </c>
      <c r="AH162">
        <v>2</v>
      </c>
      <c r="AI162">
        <v>991679104</v>
      </c>
      <c r="AJ162">
        <v>154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>
      <c r="A163">
        <f ca="1">ROW(Source!A53)</f>
        <v>53</v>
      </c>
      <c r="B163">
        <v>991679105</v>
      </c>
      <c r="C163">
        <v>991679097</v>
      </c>
      <c r="D163">
        <v>337977585</v>
      </c>
      <c r="E163">
        <v>1</v>
      </c>
      <c r="F163">
        <v>1</v>
      </c>
      <c r="G163">
        <v>1</v>
      </c>
      <c r="H163">
        <v>3</v>
      </c>
      <c r="I163" t="s">
        <v>575</v>
      </c>
      <c r="J163" t="s">
        <v>576</v>
      </c>
      <c r="K163" t="s">
        <v>577</v>
      </c>
      <c r="L163">
        <v>1348</v>
      </c>
      <c r="N163">
        <v>39568864</v>
      </c>
      <c r="O163" t="s">
        <v>530</v>
      </c>
      <c r="P163" t="s">
        <v>530</v>
      </c>
      <c r="Q163">
        <v>1000</v>
      </c>
      <c r="X163">
        <v>3.9E-2</v>
      </c>
      <c r="Y163">
        <v>11000.01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3.9E-2</v>
      </c>
      <c r="AH163">
        <v>2</v>
      </c>
      <c r="AI163">
        <v>991679105</v>
      </c>
      <c r="AJ163">
        <v>155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>
      <c r="A164">
        <f ca="1">ROW(Source!A53)</f>
        <v>53</v>
      </c>
      <c r="B164">
        <v>991679106</v>
      </c>
      <c r="C164">
        <v>991679097</v>
      </c>
      <c r="D164">
        <v>337983749</v>
      </c>
      <c r="E164">
        <v>1</v>
      </c>
      <c r="F164">
        <v>1</v>
      </c>
      <c r="G164">
        <v>1</v>
      </c>
      <c r="H164">
        <v>3</v>
      </c>
      <c r="I164" t="s">
        <v>578</v>
      </c>
      <c r="J164" t="s">
        <v>579</v>
      </c>
      <c r="K164" t="s">
        <v>580</v>
      </c>
      <c r="L164">
        <v>1339</v>
      </c>
      <c r="N164">
        <v>1007</v>
      </c>
      <c r="O164" t="s">
        <v>512</v>
      </c>
      <c r="P164" t="s">
        <v>512</v>
      </c>
      <c r="Q164">
        <v>1</v>
      </c>
      <c r="X164">
        <v>1.032</v>
      </c>
      <c r="Y164">
        <v>1275.2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G164">
        <v>1.032</v>
      </c>
      <c r="AH164">
        <v>2</v>
      </c>
      <c r="AI164">
        <v>991679106</v>
      </c>
      <c r="AJ164">
        <v>156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>
      <c r="A165">
        <f ca="1">ROW(Source!A54)</f>
        <v>54</v>
      </c>
      <c r="B165">
        <v>991743556</v>
      </c>
      <c r="C165">
        <v>991743555</v>
      </c>
      <c r="D165">
        <v>37808577</v>
      </c>
      <c r="E165">
        <v>1</v>
      </c>
      <c r="F165">
        <v>1</v>
      </c>
      <c r="G165">
        <v>1</v>
      </c>
      <c r="H165">
        <v>1</v>
      </c>
      <c r="I165" t="s">
        <v>544</v>
      </c>
      <c r="K165" t="s">
        <v>545</v>
      </c>
      <c r="L165">
        <v>1369</v>
      </c>
      <c r="N165">
        <v>1013</v>
      </c>
      <c r="O165" t="s">
        <v>499</v>
      </c>
      <c r="P165" t="s">
        <v>499</v>
      </c>
      <c r="Q165">
        <v>1</v>
      </c>
      <c r="X165">
        <v>5.01</v>
      </c>
      <c r="Y165">
        <v>0</v>
      </c>
      <c r="Z165">
        <v>0</v>
      </c>
      <c r="AA165">
        <v>0</v>
      </c>
      <c r="AB165">
        <v>11.64</v>
      </c>
      <c r="AC165">
        <v>0</v>
      </c>
      <c r="AD165">
        <v>1</v>
      </c>
      <c r="AE165">
        <v>1</v>
      </c>
      <c r="AF165" t="s">
        <v>98</v>
      </c>
      <c r="AG165">
        <v>5.7614999999999998</v>
      </c>
      <c r="AH165">
        <v>2</v>
      </c>
      <c r="AI165">
        <v>991743556</v>
      </c>
      <c r="AJ165">
        <v>157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>
      <c r="A166">
        <f ca="1">ROW(Source!A54)</f>
        <v>54</v>
      </c>
      <c r="B166">
        <v>991743557</v>
      </c>
      <c r="C166">
        <v>991743555</v>
      </c>
      <c r="D166">
        <v>338037132</v>
      </c>
      <c r="E166">
        <v>1</v>
      </c>
      <c r="F166">
        <v>1</v>
      </c>
      <c r="G166">
        <v>1</v>
      </c>
      <c r="H166">
        <v>2</v>
      </c>
      <c r="I166" t="s">
        <v>546</v>
      </c>
      <c r="J166" t="s">
        <v>547</v>
      </c>
      <c r="K166" t="s">
        <v>548</v>
      </c>
      <c r="L166">
        <v>1368</v>
      </c>
      <c r="N166">
        <v>91022270</v>
      </c>
      <c r="O166" t="s">
        <v>505</v>
      </c>
      <c r="P166" t="s">
        <v>505</v>
      </c>
      <c r="Q166">
        <v>1</v>
      </c>
      <c r="X166">
        <v>1.5</v>
      </c>
      <c r="Y166">
        <v>0</v>
      </c>
      <c r="Z166">
        <v>29.67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97</v>
      </c>
      <c r="AG166">
        <v>1.875</v>
      </c>
      <c r="AH166">
        <v>2</v>
      </c>
      <c r="AI166">
        <v>991743557</v>
      </c>
      <c r="AJ166">
        <v>158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>
      <c r="A167">
        <f ca="1">ROW(Source!A54)</f>
        <v>54</v>
      </c>
      <c r="B167">
        <v>991743558</v>
      </c>
      <c r="C167">
        <v>991743555</v>
      </c>
      <c r="D167">
        <v>337974813</v>
      </c>
      <c r="E167">
        <v>1</v>
      </c>
      <c r="F167">
        <v>1</v>
      </c>
      <c r="G167">
        <v>1</v>
      </c>
      <c r="H167">
        <v>3</v>
      </c>
      <c r="I167" t="s">
        <v>549</v>
      </c>
      <c r="J167" t="s">
        <v>550</v>
      </c>
      <c r="K167" t="s">
        <v>551</v>
      </c>
      <c r="L167">
        <v>1348</v>
      </c>
      <c r="N167">
        <v>39568864</v>
      </c>
      <c r="O167" t="s">
        <v>530</v>
      </c>
      <c r="P167" t="s">
        <v>530</v>
      </c>
      <c r="Q167">
        <v>1000</v>
      </c>
      <c r="X167">
        <v>5.0000000000000002E-5</v>
      </c>
      <c r="Y167">
        <v>15118.99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5.0000000000000002E-5</v>
      </c>
      <c r="AH167">
        <v>2</v>
      </c>
      <c r="AI167">
        <v>991743558</v>
      </c>
      <c r="AJ167">
        <v>159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>
      <c r="A168">
        <f ca="1">ROW(Source!A54)</f>
        <v>54</v>
      </c>
      <c r="B168">
        <v>991743559</v>
      </c>
      <c r="C168">
        <v>991743555</v>
      </c>
      <c r="D168">
        <v>337974988</v>
      </c>
      <c r="E168">
        <v>1</v>
      </c>
      <c r="F168">
        <v>1</v>
      </c>
      <c r="G168">
        <v>1</v>
      </c>
      <c r="H168">
        <v>3</v>
      </c>
      <c r="I168" t="s">
        <v>552</v>
      </c>
      <c r="J168" t="s">
        <v>553</v>
      </c>
      <c r="K168" t="s">
        <v>554</v>
      </c>
      <c r="L168">
        <v>1348</v>
      </c>
      <c r="N168">
        <v>39568864</v>
      </c>
      <c r="O168" t="s">
        <v>530</v>
      </c>
      <c r="P168" t="s">
        <v>530</v>
      </c>
      <c r="Q168">
        <v>1000</v>
      </c>
      <c r="X168">
        <v>2.0000000000000002E-5</v>
      </c>
      <c r="Y168">
        <v>16950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2.0000000000000002E-5</v>
      </c>
      <c r="AH168">
        <v>2</v>
      </c>
      <c r="AI168">
        <v>991743559</v>
      </c>
      <c r="AJ168">
        <v>160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>
      <c r="A169">
        <f ca="1">ROW(Source!A54)</f>
        <v>54</v>
      </c>
      <c r="B169">
        <v>991743560</v>
      </c>
      <c r="C169">
        <v>991743555</v>
      </c>
      <c r="D169">
        <v>337972378</v>
      </c>
      <c r="E169">
        <v>1</v>
      </c>
      <c r="F169">
        <v>1</v>
      </c>
      <c r="G169">
        <v>1</v>
      </c>
      <c r="H169">
        <v>3</v>
      </c>
      <c r="I169" t="s">
        <v>555</v>
      </c>
      <c r="J169" t="s">
        <v>556</v>
      </c>
      <c r="K169" t="s">
        <v>557</v>
      </c>
      <c r="L169">
        <v>1346</v>
      </c>
      <c r="N169">
        <v>39568864</v>
      </c>
      <c r="O169" t="s">
        <v>540</v>
      </c>
      <c r="P169" t="s">
        <v>540</v>
      </c>
      <c r="Q169">
        <v>1</v>
      </c>
      <c r="X169">
        <v>0.02</v>
      </c>
      <c r="Y169">
        <v>37.29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G169">
        <v>0.02</v>
      </c>
      <c r="AH169">
        <v>2</v>
      </c>
      <c r="AI169">
        <v>991743560</v>
      </c>
      <c r="AJ169">
        <v>161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>
      <c r="A170">
        <f ca="1">ROW(Source!A54)</f>
        <v>54</v>
      </c>
      <c r="B170">
        <v>991743561</v>
      </c>
      <c r="C170">
        <v>991743555</v>
      </c>
      <c r="D170">
        <v>338014469</v>
      </c>
      <c r="E170">
        <v>1</v>
      </c>
      <c r="F170">
        <v>1</v>
      </c>
      <c r="G170">
        <v>1</v>
      </c>
      <c r="H170">
        <v>3</v>
      </c>
      <c r="I170" t="s">
        <v>541</v>
      </c>
      <c r="J170" t="s">
        <v>542</v>
      </c>
      <c r="K170" t="s">
        <v>543</v>
      </c>
      <c r="L170">
        <v>1339</v>
      </c>
      <c r="N170">
        <v>1007</v>
      </c>
      <c r="O170" t="s">
        <v>512</v>
      </c>
      <c r="P170" t="s">
        <v>512</v>
      </c>
      <c r="Q170">
        <v>1</v>
      </c>
      <c r="X170">
        <v>1</v>
      </c>
      <c r="Y170">
        <v>2.44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1</v>
      </c>
      <c r="AH170">
        <v>2</v>
      </c>
      <c r="AI170">
        <v>991743561</v>
      </c>
      <c r="AJ170">
        <v>162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>
      <c r="A171">
        <f ca="1">ROW(Source!A55)</f>
        <v>55</v>
      </c>
      <c r="B171">
        <v>991743556</v>
      </c>
      <c r="C171">
        <v>991743555</v>
      </c>
      <c r="D171">
        <v>37808577</v>
      </c>
      <c r="E171">
        <v>1</v>
      </c>
      <c r="F171">
        <v>1</v>
      </c>
      <c r="G171">
        <v>1</v>
      </c>
      <c r="H171">
        <v>1</v>
      </c>
      <c r="I171" t="s">
        <v>544</v>
      </c>
      <c r="K171" t="s">
        <v>545</v>
      </c>
      <c r="L171">
        <v>1369</v>
      </c>
      <c r="N171">
        <v>1013</v>
      </c>
      <c r="O171" t="s">
        <v>499</v>
      </c>
      <c r="P171" t="s">
        <v>499</v>
      </c>
      <c r="Q171">
        <v>1</v>
      </c>
      <c r="X171">
        <v>5.01</v>
      </c>
      <c r="Y171">
        <v>0</v>
      </c>
      <c r="Z171">
        <v>0</v>
      </c>
      <c r="AA171">
        <v>0</v>
      </c>
      <c r="AB171">
        <v>11.64</v>
      </c>
      <c r="AC171">
        <v>0</v>
      </c>
      <c r="AD171">
        <v>1</v>
      </c>
      <c r="AE171">
        <v>1</v>
      </c>
      <c r="AF171" t="s">
        <v>98</v>
      </c>
      <c r="AG171">
        <v>5.7614999999999998</v>
      </c>
      <c r="AH171">
        <v>2</v>
      </c>
      <c r="AI171">
        <v>991743556</v>
      </c>
      <c r="AJ171">
        <v>163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>
      <c r="A172">
        <f ca="1">ROW(Source!A55)</f>
        <v>55</v>
      </c>
      <c r="B172">
        <v>991743557</v>
      </c>
      <c r="C172">
        <v>991743555</v>
      </c>
      <c r="D172">
        <v>338037132</v>
      </c>
      <c r="E172">
        <v>1</v>
      </c>
      <c r="F172">
        <v>1</v>
      </c>
      <c r="G172">
        <v>1</v>
      </c>
      <c r="H172">
        <v>2</v>
      </c>
      <c r="I172" t="s">
        <v>546</v>
      </c>
      <c r="J172" t="s">
        <v>547</v>
      </c>
      <c r="K172" t="s">
        <v>548</v>
      </c>
      <c r="L172">
        <v>1368</v>
      </c>
      <c r="N172">
        <v>91022270</v>
      </c>
      <c r="O172" t="s">
        <v>505</v>
      </c>
      <c r="P172" t="s">
        <v>505</v>
      </c>
      <c r="Q172">
        <v>1</v>
      </c>
      <c r="X172">
        <v>1.5</v>
      </c>
      <c r="Y172">
        <v>0</v>
      </c>
      <c r="Z172">
        <v>29.67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97</v>
      </c>
      <c r="AG172">
        <v>1.875</v>
      </c>
      <c r="AH172">
        <v>2</v>
      </c>
      <c r="AI172">
        <v>991743557</v>
      </c>
      <c r="AJ172">
        <v>164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>
      <c r="A173">
        <f ca="1">ROW(Source!A55)</f>
        <v>55</v>
      </c>
      <c r="B173">
        <v>991743558</v>
      </c>
      <c r="C173">
        <v>991743555</v>
      </c>
      <c r="D173">
        <v>337974813</v>
      </c>
      <c r="E173">
        <v>1</v>
      </c>
      <c r="F173">
        <v>1</v>
      </c>
      <c r="G173">
        <v>1</v>
      </c>
      <c r="H173">
        <v>3</v>
      </c>
      <c r="I173" t="s">
        <v>549</v>
      </c>
      <c r="J173" t="s">
        <v>550</v>
      </c>
      <c r="K173" t="s">
        <v>551</v>
      </c>
      <c r="L173">
        <v>1348</v>
      </c>
      <c r="N173">
        <v>39568864</v>
      </c>
      <c r="O173" t="s">
        <v>530</v>
      </c>
      <c r="P173" t="s">
        <v>530</v>
      </c>
      <c r="Q173">
        <v>1000</v>
      </c>
      <c r="X173">
        <v>5.0000000000000002E-5</v>
      </c>
      <c r="Y173">
        <v>15118.99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5.0000000000000002E-5</v>
      </c>
      <c r="AH173">
        <v>2</v>
      </c>
      <c r="AI173">
        <v>991743558</v>
      </c>
      <c r="AJ173">
        <v>165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>
      <c r="A174">
        <f ca="1">ROW(Source!A55)</f>
        <v>55</v>
      </c>
      <c r="B174">
        <v>991743559</v>
      </c>
      <c r="C174">
        <v>991743555</v>
      </c>
      <c r="D174">
        <v>337974988</v>
      </c>
      <c r="E174">
        <v>1</v>
      </c>
      <c r="F174">
        <v>1</v>
      </c>
      <c r="G174">
        <v>1</v>
      </c>
      <c r="H174">
        <v>3</v>
      </c>
      <c r="I174" t="s">
        <v>552</v>
      </c>
      <c r="J174" t="s">
        <v>553</v>
      </c>
      <c r="K174" t="s">
        <v>554</v>
      </c>
      <c r="L174">
        <v>1348</v>
      </c>
      <c r="N174">
        <v>39568864</v>
      </c>
      <c r="O174" t="s">
        <v>530</v>
      </c>
      <c r="P174" t="s">
        <v>530</v>
      </c>
      <c r="Q174">
        <v>1000</v>
      </c>
      <c r="X174">
        <v>2.0000000000000002E-5</v>
      </c>
      <c r="Y174">
        <v>16950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2.0000000000000002E-5</v>
      </c>
      <c r="AH174">
        <v>2</v>
      </c>
      <c r="AI174">
        <v>991743559</v>
      </c>
      <c r="AJ174">
        <v>166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>
      <c r="A175">
        <f ca="1">ROW(Source!A55)</f>
        <v>55</v>
      </c>
      <c r="B175">
        <v>991743560</v>
      </c>
      <c r="C175">
        <v>991743555</v>
      </c>
      <c r="D175">
        <v>337972378</v>
      </c>
      <c r="E175">
        <v>1</v>
      </c>
      <c r="F175">
        <v>1</v>
      </c>
      <c r="G175">
        <v>1</v>
      </c>
      <c r="H175">
        <v>3</v>
      </c>
      <c r="I175" t="s">
        <v>555</v>
      </c>
      <c r="J175" t="s">
        <v>556</v>
      </c>
      <c r="K175" t="s">
        <v>557</v>
      </c>
      <c r="L175">
        <v>1346</v>
      </c>
      <c r="N175">
        <v>39568864</v>
      </c>
      <c r="O175" t="s">
        <v>540</v>
      </c>
      <c r="P175" t="s">
        <v>540</v>
      </c>
      <c r="Q175">
        <v>1</v>
      </c>
      <c r="X175">
        <v>0.02</v>
      </c>
      <c r="Y175">
        <v>37.29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0.02</v>
      </c>
      <c r="AH175">
        <v>2</v>
      </c>
      <c r="AI175">
        <v>991743560</v>
      </c>
      <c r="AJ175">
        <v>167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>
      <c r="A176">
        <f ca="1">ROW(Source!A55)</f>
        <v>55</v>
      </c>
      <c r="B176">
        <v>991743561</v>
      </c>
      <c r="C176">
        <v>991743555</v>
      </c>
      <c r="D176">
        <v>338014469</v>
      </c>
      <c r="E176">
        <v>1</v>
      </c>
      <c r="F176">
        <v>1</v>
      </c>
      <c r="G176">
        <v>1</v>
      </c>
      <c r="H176">
        <v>3</v>
      </c>
      <c r="I176" t="s">
        <v>541</v>
      </c>
      <c r="J176" t="s">
        <v>542</v>
      </c>
      <c r="K176" t="s">
        <v>543</v>
      </c>
      <c r="L176">
        <v>1339</v>
      </c>
      <c r="N176">
        <v>1007</v>
      </c>
      <c r="O176" t="s">
        <v>512</v>
      </c>
      <c r="P176" t="s">
        <v>512</v>
      </c>
      <c r="Q176">
        <v>1</v>
      </c>
      <c r="X176">
        <v>1</v>
      </c>
      <c r="Y176">
        <v>2.44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1</v>
      </c>
      <c r="AH176">
        <v>2</v>
      </c>
      <c r="AI176">
        <v>991743561</v>
      </c>
      <c r="AJ176">
        <v>168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>
      <c r="A177">
        <f ca="1">ROW(Source!A56)</f>
        <v>56</v>
      </c>
      <c r="B177">
        <v>991679663</v>
      </c>
      <c r="C177">
        <v>991679662</v>
      </c>
      <c r="D177">
        <v>37775402</v>
      </c>
      <c r="E177">
        <v>1</v>
      </c>
      <c r="F177">
        <v>1</v>
      </c>
      <c r="G177">
        <v>1</v>
      </c>
      <c r="H177">
        <v>1</v>
      </c>
      <c r="I177" t="s">
        <v>581</v>
      </c>
      <c r="K177" t="s">
        <v>582</v>
      </c>
      <c r="L177">
        <v>1369</v>
      </c>
      <c r="N177">
        <v>1013</v>
      </c>
      <c r="O177" t="s">
        <v>499</v>
      </c>
      <c r="P177" t="s">
        <v>499</v>
      </c>
      <c r="Q177">
        <v>1</v>
      </c>
      <c r="X177">
        <v>422</v>
      </c>
      <c r="Y177">
        <v>0</v>
      </c>
      <c r="Z177">
        <v>0</v>
      </c>
      <c r="AA177">
        <v>0</v>
      </c>
      <c r="AB177">
        <v>9.07</v>
      </c>
      <c r="AC177">
        <v>0</v>
      </c>
      <c r="AD177">
        <v>1</v>
      </c>
      <c r="AE177">
        <v>1</v>
      </c>
      <c r="AG177">
        <v>422</v>
      </c>
      <c r="AH177">
        <v>2</v>
      </c>
      <c r="AI177">
        <v>991679663</v>
      </c>
      <c r="AJ177">
        <v>169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>
      <c r="A178">
        <f ca="1">ROW(Source!A56)</f>
        <v>56</v>
      </c>
      <c r="B178">
        <v>991679664</v>
      </c>
      <c r="C178">
        <v>991679662</v>
      </c>
      <c r="D178">
        <v>338039342</v>
      </c>
      <c r="E178">
        <v>1</v>
      </c>
      <c r="F178">
        <v>1</v>
      </c>
      <c r="G178">
        <v>1</v>
      </c>
      <c r="H178">
        <v>2</v>
      </c>
      <c r="I178" t="s">
        <v>524</v>
      </c>
      <c r="J178" t="s">
        <v>525</v>
      </c>
      <c r="K178" t="s">
        <v>526</v>
      </c>
      <c r="L178">
        <v>1368</v>
      </c>
      <c r="N178">
        <v>91022270</v>
      </c>
      <c r="O178" t="s">
        <v>505</v>
      </c>
      <c r="P178" t="s">
        <v>505</v>
      </c>
      <c r="Q178">
        <v>1</v>
      </c>
      <c r="X178">
        <v>4.2</v>
      </c>
      <c r="Y178">
        <v>0</v>
      </c>
      <c r="Z178">
        <v>87.17</v>
      </c>
      <c r="AA178">
        <v>11.6</v>
      </c>
      <c r="AB178">
        <v>0</v>
      </c>
      <c r="AC178">
        <v>0</v>
      </c>
      <c r="AD178">
        <v>1</v>
      </c>
      <c r="AE178">
        <v>0</v>
      </c>
      <c r="AG178">
        <v>4.2</v>
      </c>
      <c r="AH178">
        <v>2</v>
      </c>
      <c r="AI178">
        <v>991679664</v>
      </c>
      <c r="AJ178">
        <v>170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>
      <c r="A179">
        <f ca="1">ROW(Source!A56)</f>
        <v>56</v>
      </c>
      <c r="B179">
        <v>991679665</v>
      </c>
      <c r="C179">
        <v>991679662</v>
      </c>
      <c r="D179">
        <v>337978656</v>
      </c>
      <c r="E179">
        <v>1</v>
      </c>
      <c r="F179">
        <v>1</v>
      </c>
      <c r="G179">
        <v>1</v>
      </c>
      <c r="H179">
        <v>3</v>
      </c>
      <c r="I179" t="s">
        <v>583</v>
      </c>
      <c r="J179" t="s">
        <v>584</v>
      </c>
      <c r="K179" t="s">
        <v>585</v>
      </c>
      <c r="L179">
        <v>1348</v>
      </c>
      <c r="N179">
        <v>39568864</v>
      </c>
      <c r="O179" t="s">
        <v>530</v>
      </c>
      <c r="P179" t="s">
        <v>530</v>
      </c>
      <c r="Q179">
        <v>1000</v>
      </c>
      <c r="X179">
        <v>0.21</v>
      </c>
      <c r="Y179">
        <v>13559.99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0.21</v>
      </c>
      <c r="AH179">
        <v>2</v>
      </c>
      <c r="AI179">
        <v>991679665</v>
      </c>
      <c r="AJ179">
        <v>171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>
      <c r="A180">
        <f ca="1">ROW(Source!A56)</f>
        <v>56</v>
      </c>
      <c r="B180">
        <v>991679666</v>
      </c>
      <c r="C180">
        <v>991679662</v>
      </c>
      <c r="D180">
        <v>338007378</v>
      </c>
      <c r="E180">
        <v>1</v>
      </c>
      <c r="F180">
        <v>1</v>
      </c>
      <c r="G180">
        <v>1</v>
      </c>
      <c r="H180">
        <v>3</v>
      </c>
      <c r="I180" t="s">
        <v>167</v>
      </c>
      <c r="J180" t="s">
        <v>169</v>
      </c>
      <c r="K180" t="s">
        <v>168</v>
      </c>
      <c r="L180">
        <v>195242642</v>
      </c>
      <c r="N180">
        <v>1010</v>
      </c>
      <c r="O180" t="s">
        <v>145</v>
      </c>
      <c r="P180" t="s">
        <v>145</v>
      </c>
      <c r="Q180">
        <v>1</v>
      </c>
      <c r="X180">
        <v>100</v>
      </c>
      <c r="Y180">
        <v>476.7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100</v>
      </c>
      <c r="AH180">
        <v>2</v>
      </c>
      <c r="AI180">
        <v>991679666</v>
      </c>
      <c r="AJ180">
        <v>172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>
      <c r="A181">
        <f ca="1">ROW(Source!A56)</f>
        <v>56</v>
      </c>
      <c r="B181">
        <v>991679667</v>
      </c>
      <c r="C181">
        <v>991679662</v>
      </c>
      <c r="D181">
        <v>338036065</v>
      </c>
      <c r="E181">
        <v>1</v>
      </c>
      <c r="F181">
        <v>1</v>
      </c>
      <c r="G181">
        <v>1</v>
      </c>
      <c r="H181">
        <v>3</v>
      </c>
      <c r="I181" t="s">
        <v>586</v>
      </c>
      <c r="J181" t="s">
        <v>587</v>
      </c>
      <c r="K181" t="s">
        <v>588</v>
      </c>
      <c r="L181">
        <v>1356</v>
      </c>
      <c r="N181">
        <v>1010</v>
      </c>
      <c r="O181" t="s">
        <v>589</v>
      </c>
      <c r="P181" t="s">
        <v>589</v>
      </c>
      <c r="Q181">
        <v>1000</v>
      </c>
      <c r="X181">
        <v>0.2</v>
      </c>
      <c r="Y181">
        <v>5649.99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G181">
        <v>0.2</v>
      </c>
      <c r="AH181">
        <v>2</v>
      </c>
      <c r="AI181">
        <v>991679667</v>
      </c>
      <c r="AJ181">
        <v>173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>
      <c r="A182">
        <f ca="1">ROW(Source!A56)</f>
        <v>56</v>
      </c>
      <c r="B182">
        <v>991679668</v>
      </c>
      <c r="C182">
        <v>991679662</v>
      </c>
      <c r="D182">
        <v>338028779</v>
      </c>
      <c r="E182">
        <v>1</v>
      </c>
      <c r="F182">
        <v>1</v>
      </c>
      <c r="G182">
        <v>1</v>
      </c>
      <c r="H182">
        <v>3</v>
      </c>
      <c r="I182" t="s">
        <v>675</v>
      </c>
      <c r="J182" t="s">
        <v>676</v>
      </c>
      <c r="K182" t="s">
        <v>677</v>
      </c>
      <c r="L182">
        <v>1348</v>
      </c>
      <c r="N182">
        <v>39568864</v>
      </c>
      <c r="O182" t="s">
        <v>530</v>
      </c>
      <c r="P182" t="s">
        <v>530</v>
      </c>
      <c r="Q182">
        <v>1000</v>
      </c>
      <c r="X182">
        <v>3.84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G182">
        <v>3.84</v>
      </c>
      <c r="AH182">
        <v>3</v>
      </c>
      <c r="AI182">
        <v>-1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>
      <c r="A183">
        <f ca="1">ROW(Source!A57)</f>
        <v>57</v>
      </c>
      <c r="B183">
        <v>991679663</v>
      </c>
      <c r="C183">
        <v>991679662</v>
      </c>
      <c r="D183">
        <v>37775402</v>
      </c>
      <c r="E183">
        <v>1</v>
      </c>
      <c r="F183">
        <v>1</v>
      </c>
      <c r="G183">
        <v>1</v>
      </c>
      <c r="H183">
        <v>1</v>
      </c>
      <c r="I183" t="s">
        <v>581</v>
      </c>
      <c r="K183" t="s">
        <v>582</v>
      </c>
      <c r="L183">
        <v>1369</v>
      </c>
      <c r="N183">
        <v>1013</v>
      </c>
      <c r="O183" t="s">
        <v>499</v>
      </c>
      <c r="P183" t="s">
        <v>499</v>
      </c>
      <c r="Q183">
        <v>1</v>
      </c>
      <c r="X183">
        <v>422</v>
      </c>
      <c r="Y183">
        <v>0</v>
      </c>
      <c r="Z183">
        <v>0</v>
      </c>
      <c r="AA183">
        <v>0</v>
      </c>
      <c r="AB183">
        <v>9.07</v>
      </c>
      <c r="AC183">
        <v>0</v>
      </c>
      <c r="AD183">
        <v>1</v>
      </c>
      <c r="AE183">
        <v>1</v>
      </c>
      <c r="AG183">
        <v>422</v>
      </c>
      <c r="AH183">
        <v>2</v>
      </c>
      <c r="AI183">
        <v>991679663</v>
      </c>
      <c r="AJ183">
        <v>175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>
      <c r="A184">
        <f ca="1">ROW(Source!A57)</f>
        <v>57</v>
      </c>
      <c r="B184">
        <v>991679664</v>
      </c>
      <c r="C184">
        <v>991679662</v>
      </c>
      <c r="D184">
        <v>338039342</v>
      </c>
      <c r="E184">
        <v>1</v>
      </c>
      <c r="F184">
        <v>1</v>
      </c>
      <c r="G184">
        <v>1</v>
      </c>
      <c r="H184">
        <v>2</v>
      </c>
      <c r="I184" t="s">
        <v>524</v>
      </c>
      <c r="J184" t="s">
        <v>525</v>
      </c>
      <c r="K184" t="s">
        <v>526</v>
      </c>
      <c r="L184">
        <v>1368</v>
      </c>
      <c r="N184">
        <v>91022270</v>
      </c>
      <c r="O184" t="s">
        <v>505</v>
      </c>
      <c r="P184" t="s">
        <v>505</v>
      </c>
      <c r="Q184">
        <v>1</v>
      </c>
      <c r="X184">
        <v>4.2</v>
      </c>
      <c r="Y184">
        <v>0</v>
      </c>
      <c r="Z184">
        <v>87.17</v>
      </c>
      <c r="AA184">
        <v>11.6</v>
      </c>
      <c r="AB184">
        <v>0</v>
      </c>
      <c r="AC184">
        <v>0</v>
      </c>
      <c r="AD184">
        <v>1</v>
      </c>
      <c r="AE184">
        <v>0</v>
      </c>
      <c r="AG184">
        <v>4.2</v>
      </c>
      <c r="AH184">
        <v>2</v>
      </c>
      <c r="AI184">
        <v>991679664</v>
      </c>
      <c r="AJ184">
        <v>176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>
      <c r="A185">
        <f ca="1">ROW(Source!A57)</f>
        <v>57</v>
      </c>
      <c r="B185">
        <v>991679665</v>
      </c>
      <c r="C185">
        <v>991679662</v>
      </c>
      <c r="D185">
        <v>337978656</v>
      </c>
      <c r="E185">
        <v>1</v>
      </c>
      <c r="F185">
        <v>1</v>
      </c>
      <c r="G185">
        <v>1</v>
      </c>
      <c r="H185">
        <v>3</v>
      </c>
      <c r="I185" t="s">
        <v>583</v>
      </c>
      <c r="J185" t="s">
        <v>584</v>
      </c>
      <c r="K185" t="s">
        <v>585</v>
      </c>
      <c r="L185">
        <v>1348</v>
      </c>
      <c r="N185">
        <v>39568864</v>
      </c>
      <c r="O185" t="s">
        <v>530</v>
      </c>
      <c r="P185" t="s">
        <v>530</v>
      </c>
      <c r="Q185">
        <v>1000</v>
      </c>
      <c r="X185">
        <v>0.21</v>
      </c>
      <c r="Y185">
        <v>13559.99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0.21</v>
      </c>
      <c r="AH185">
        <v>2</v>
      </c>
      <c r="AI185">
        <v>991679665</v>
      </c>
      <c r="AJ185">
        <v>177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>
      <c r="A186">
        <f ca="1">ROW(Source!A57)</f>
        <v>57</v>
      </c>
      <c r="B186">
        <v>991679666</v>
      </c>
      <c r="C186">
        <v>991679662</v>
      </c>
      <c r="D186">
        <v>338007378</v>
      </c>
      <c r="E186">
        <v>1</v>
      </c>
      <c r="F186">
        <v>1</v>
      </c>
      <c r="G186">
        <v>1</v>
      </c>
      <c r="H186">
        <v>3</v>
      </c>
      <c r="I186" t="s">
        <v>167</v>
      </c>
      <c r="J186" t="s">
        <v>169</v>
      </c>
      <c r="K186" t="s">
        <v>168</v>
      </c>
      <c r="L186">
        <v>195242642</v>
      </c>
      <c r="N186">
        <v>1010</v>
      </c>
      <c r="O186" t="s">
        <v>145</v>
      </c>
      <c r="P186" t="s">
        <v>145</v>
      </c>
      <c r="Q186">
        <v>1</v>
      </c>
      <c r="X186">
        <v>100</v>
      </c>
      <c r="Y186">
        <v>476.7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100</v>
      </c>
      <c r="AH186">
        <v>2</v>
      </c>
      <c r="AI186">
        <v>991679666</v>
      </c>
      <c r="AJ186">
        <v>178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>
      <c r="A187">
        <f ca="1">ROW(Source!A57)</f>
        <v>57</v>
      </c>
      <c r="B187">
        <v>991679667</v>
      </c>
      <c r="C187">
        <v>991679662</v>
      </c>
      <c r="D187">
        <v>338036065</v>
      </c>
      <c r="E187">
        <v>1</v>
      </c>
      <c r="F187">
        <v>1</v>
      </c>
      <c r="G187">
        <v>1</v>
      </c>
      <c r="H187">
        <v>3</v>
      </c>
      <c r="I187" t="s">
        <v>586</v>
      </c>
      <c r="J187" t="s">
        <v>587</v>
      </c>
      <c r="K187" t="s">
        <v>588</v>
      </c>
      <c r="L187">
        <v>1356</v>
      </c>
      <c r="N187">
        <v>1010</v>
      </c>
      <c r="O187" t="s">
        <v>589</v>
      </c>
      <c r="P187" t="s">
        <v>589</v>
      </c>
      <c r="Q187">
        <v>1000</v>
      </c>
      <c r="X187">
        <v>0.2</v>
      </c>
      <c r="Y187">
        <v>5649.99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G187">
        <v>0.2</v>
      </c>
      <c r="AH187">
        <v>2</v>
      </c>
      <c r="AI187">
        <v>991679667</v>
      </c>
      <c r="AJ187">
        <v>179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>
      <c r="A188">
        <f ca="1">ROW(Source!A57)</f>
        <v>57</v>
      </c>
      <c r="B188">
        <v>991679668</v>
      </c>
      <c r="C188">
        <v>991679662</v>
      </c>
      <c r="D188">
        <v>338028779</v>
      </c>
      <c r="E188">
        <v>1</v>
      </c>
      <c r="F188">
        <v>1</v>
      </c>
      <c r="G188">
        <v>1</v>
      </c>
      <c r="H188">
        <v>3</v>
      </c>
      <c r="I188" t="s">
        <v>675</v>
      </c>
      <c r="J188" t="s">
        <v>676</v>
      </c>
      <c r="K188" t="s">
        <v>677</v>
      </c>
      <c r="L188">
        <v>1348</v>
      </c>
      <c r="N188">
        <v>39568864</v>
      </c>
      <c r="O188" t="s">
        <v>530</v>
      </c>
      <c r="P188" t="s">
        <v>530</v>
      </c>
      <c r="Q188">
        <v>1000</v>
      </c>
      <c r="X188">
        <v>3.84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G188">
        <v>3.84</v>
      </c>
      <c r="AH188">
        <v>3</v>
      </c>
      <c r="AI188">
        <v>-1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>
      <c r="A189">
        <f ca="1">ROW(Source!A62)</f>
        <v>62</v>
      </c>
      <c r="B189">
        <v>991679851</v>
      </c>
      <c r="C189">
        <v>991679850</v>
      </c>
      <c r="D189">
        <v>456906898</v>
      </c>
      <c r="E189">
        <v>1</v>
      </c>
      <c r="F189">
        <v>1</v>
      </c>
      <c r="G189">
        <v>1</v>
      </c>
      <c r="H189">
        <v>1</v>
      </c>
      <c r="I189" t="s">
        <v>590</v>
      </c>
      <c r="K189" t="s">
        <v>591</v>
      </c>
      <c r="L189">
        <v>1369</v>
      </c>
      <c r="N189">
        <v>1013</v>
      </c>
      <c r="O189" t="s">
        <v>499</v>
      </c>
      <c r="P189" t="s">
        <v>499</v>
      </c>
      <c r="Q189">
        <v>1</v>
      </c>
      <c r="X189">
        <v>6</v>
      </c>
      <c r="Y189">
        <v>0</v>
      </c>
      <c r="Z189">
        <v>0</v>
      </c>
      <c r="AA189">
        <v>0</v>
      </c>
      <c r="AB189">
        <v>9.07</v>
      </c>
      <c r="AC189">
        <v>0</v>
      </c>
      <c r="AD189">
        <v>1</v>
      </c>
      <c r="AE189">
        <v>1</v>
      </c>
      <c r="AG189">
        <v>6</v>
      </c>
      <c r="AH189">
        <v>2</v>
      </c>
      <c r="AI189">
        <v>991679851</v>
      </c>
      <c r="AJ189">
        <v>181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>
      <c r="A190">
        <f ca="1">ROW(Source!A62)</f>
        <v>62</v>
      </c>
      <c r="B190">
        <v>991679852</v>
      </c>
      <c r="C190">
        <v>991679850</v>
      </c>
      <c r="D190">
        <v>121548</v>
      </c>
      <c r="E190">
        <v>1</v>
      </c>
      <c r="F190">
        <v>1</v>
      </c>
      <c r="G190">
        <v>1</v>
      </c>
      <c r="H190">
        <v>1</v>
      </c>
      <c r="I190" t="s">
        <v>92</v>
      </c>
      <c r="K190" t="s">
        <v>500</v>
      </c>
      <c r="L190">
        <v>608254</v>
      </c>
      <c r="N190">
        <v>1013</v>
      </c>
      <c r="O190" t="s">
        <v>501</v>
      </c>
      <c r="P190" t="s">
        <v>501</v>
      </c>
      <c r="Q190">
        <v>1</v>
      </c>
      <c r="X190">
        <v>3.75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2</v>
      </c>
      <c r="AG190">
        <v>3.75</v>
      </c>
      <c r="AH190">
        <v>2</v>
      </c>
      <c r="AI190">
        <v>991679852</v>
      </c>
      <c r="AJ190">
        <v>182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>
      <c r="A191">
        <f ca="1">ROW(Source!A62)</f>
        <v>62</v>
      </c>
      <c r="B191">
        <v>991679853</v>
      </c>
      <c r="C191">
        <v>991679850</v>
      </c>
      <c r="D191">
        <v>456904574</v>
      </c>
      <c r="E191">
        <v>1</v>
      </c>
      <c r="F191">
        <v>1</v>
      </c>
      <c r="G191">
        <v>1</v>
      </c>
      <c r="H191">
        <v>2</v>
      </c>
      <c r="I191" t="s">
        <v>592</v>
      </c>
      <c r="J191" t="s">
        <v>593</v>
      </c>
      <c r="K191" t="s">
        <v>594</v>
      </c>
      <c r="L191">
        <v>1368</v>
      </c>
      <c r="N191">
        <v>91022270</v>
      </c>
      <c r="O191" t="s">
        <v>505</v>
      </c>
      <c r="P191" t="s">
        <v>505</v>
      </c>
      <c r="Q191">
        <v>1</v>
      </c>
      <c r="X191">
        <v>3.75</v>
      </c>
      <c r="Y191">
        <v>0</v>
      </c>
      <c r="Z191">
        <v>129.80000000000001</v>
      </c>
      <c r="AA191">
        <v>10.06</v>
      </c>
      <c r="AB191">
        <v>0</v>
      </c>
      <c r="AC191">
        <v>0</v>
      </c>
      <c r="AD191">
        <v>1</v>
      </c>
      <c r="AE191">
        <v>0</v>
      </c>
      <c r="AG191">
        <v>3.75</v>
      </c>
      <c r="AH191">
        <v>2</v>
      </c>
      <c r="AI191">
        <v>991679853</v>
      </c>
      <c r="AJ191">
        <v>183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>
      <c r="A192">
        <f ca="1">ROW(Source!A62)</f>
        <v>62</v>
      </c>
      <c r="B192">
        <v>991679854</v>
      </c>
      <c r="C192">
        <v>991679850</v>
      </c>
      <c r="D192">
        <v>456904673</v>
      </c>
      <c r="E192">
        <v>1</v>
      </c>
      <c r="F192">
        <v>1</v>
      </c>
      <c r="G192">
        <v>1</v>
      </c>
      <c r="H192">
        <v>2</v>
      </c>
      <c r="I192" t="s">
        <v>524</v>
      </c>
      <c r="J192" t="s">
        <v>595</v>
      </c>
      <c r="K192" t="s">
        <v>526</v>
      </c>
      <c r="L192">
        <v>1368</v>
      </c>
      <c r="N192">
        <v>91022270</v>
      </c>
      <c r="O192" t="s">
        <v>505</v>
      </c>
      <c r="P192" t="s">
        <v>505</v>
      </c>
      <c r="Q192">
        <v>1</v>
      </c>
      <c r="X192">
        <v>0.5</v>
      </c>
      <c r="Y192">
        <v>0</v>
      </c>
      <c r="Z192">
        <v>87.17</v>
      </c>
      <c r="AA192">
        <v>11.6</v>
      </c>
      <c r="AB192">
        <v>0</v>
      </c>
      <c r="AC192">
        <v>0</v>
      </c>
      <c r="AD192">
        <v>1</v>
      </c>
      <c r="AE192">
        <v>0</v>
      </c>
      <c r="AG192">
        <v>0.5</v>
      </c>
      <c r="AH192">
        <v>2</v>
      </c>
      <c r="AI192">
        <v>991679854</v>
      </c>
      <c r="AJ192">
        <v>184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>
      <c r="A193">
        <f ca="1">ROW(Source!A62)</f>
        <v>62</v>
      </c>
      <c r="B193">
        <v>991679855</v>
      </c>
      <c r="C193">
        <v>991679850</v>
      </c>
      <c r="D193">
        <v>456903341</v>
      </c>
      <c r="E193">
        <v>1</v>
      </c>
      <c r="F193">
        <v>1</v>
      </c>
      <c r="G193">
        <v>1</v>
      </c>
      <c r="H193">
        <v>3</v>
      </c>
      <c r="I193" t="s">
        <v>596</v>
      </c>
      <c r="J193" t="s">
        <v>597</v>
      </c>
      <c r="K193" t="s">
        <v>598</v>
      </c>
      <c r="L193">
        <v>1346</v>
      </c>
      <c r="N193">
        <v>39568864</v>
      </c>
      <c r="O193" t="s">
        <v>540</v>
      </c>
      <c r="P193" t="s">
        <v>540</v>
      </c>
      <c r="Q193">
        <v>1</v>
      </c>
      <c r="X193">
        <v>0.4</v>
      </c>
      <c r="Y193">
        <v>78.38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G193">
        <v>0.4</v>
      </c>
      <c r="AH193">
        <v>2</v>
      </c>
      <c r="AI193">
        <v>991679855</v>
      </c>
      <c r="AJ193">
        <v>185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>
      <c r="A194">
        <f ca="1">ROW(Source!A62)</f>
        <v>62</v>
      </c>
      <c r="B194">
        <v>991679856</v>
      </c>
      <c r="C194">
        <v>991679850</v>
      </c>
      <c r="D194">
        <v>456903348</v>
      </c>
      <c r="E194">
        <v>1</v>
      </c>
      <c r="F194">
        <v>1</v>
      </c>
      <c r="G194">
        <v>1</v>
      </c>
      <c r="H194">
        <v>3</v>
      </c>
      <c r="I194" t="s">
        <v>599</v>
      </c>
      <c r="J194" t="s">
        <v>600</v>
      </c>
      <c r="K194" t="s">
        <v>601</v>
      </c>
      <c r="L194">
        <v>1348</v>
      </c>
      <c r="N194">
        <v>39568864</v>
      </c>
      <c r="O194" t="s">
        <v>530</v>
      </c>
      <c r="P194" t="s">
        <v>530</v>
      </c>
      <c r="Q194">
        <v>1000</v>
      </c>
      <c r="X194">
        <v>5.0000000000000001E-4</v>
      </c>
      <c r="Y194">
        <v>35003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5.0000000000000001E-4</v>
      </c>
      <c r="AH194">
        <v>2</v>
      </c>
      <c r="AI194">
        <v>991679856</v>
      </c>
      <c r="AJ194">
        <v>186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>
      <c r="A195">
        <f ca="1">ROW(Source!A62)</f>
        <v>62</v>
      </c>
      <c r="B195">
        <v>991679857</v>
      </c>
      <c r="C195">
        <v>991679850</v>
      </c>
      <c r="D195">
        <v>456903307</v>
      </c>
      <c r="E195">
        <v>1</v>
      </c>
      <c r="F195">
        <v>1</v>
      </c>
      <c r="G195">
        <v>1</v>
      </c>
      <c r="H195">
        <v>3</v>
      </c>
      <c r="I195" t="s">
        <v>602</v>
      </c>
      <c r="J195" t="s">
        <v>603</v>
      </c>
      <c r="K195" t="s">
        <v>604</v>
      </c>
      <c r="L195">
        <v>1348</v>
      </c>
      <c r="N195">
        <v>39568864</v>
      </c>
      <c r="O195" t="s">
        <v>530</v>
      </c>
      <c r="P195" t="s">
        <v>530</v>
      </c>
      <c r="Q195">
        <v>1000</v>
      </c>
      <c r="X195">
        <v>8.0000000000000004E-4</v>
      </c>
      <c r="Y195">
        <v>7407.02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8.0000000000000004E-4</v>
      </c>
      <c r="AH195">
        <v>2</v>
      </c>
      <c r="AI195">
        <v>991679857</v>
      </c>
      <c r="AJ195">
        <v>187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>
      <c r="A196">
        <f ca="1">ROW(Source!A62)</f>
        <v>62</v>
      </c>
      <c r="B196">
        <v>991679858</v>
      </c>
      <c r="C196">
        <v>991679850</v>
      </c>
      <c r="D196">
        <v>456903308</v>
      </c>
      <c r="E196">
        <v>1</v>
      </c>
      <c r="F196">
        <v>1</v>
      </c>
      <c r="G196">
        <v>1</v>
      </c>
      <c r="H196">
        <v>3</v>
      </c>
      <c r="I196" t="s">
        <v>605</v>
      </c>
      <c r="J196" t="s">
        <v>606</v>
      </c>
      <c r="K196" t="s">
        <v>607</v>
      </c>
      <c r="L196">
        <v>1348</v>
      </c>
      <c r="N196">
        <v>39568864</v>
      </c>
      <c r="O196" t="s">
        <v>530</v>
      </c>
      <c r="P196" t="s">
        <v>530</v>
      </c>
      <c r="Q196">
        <v>1000</v>
      </c>
      <c r="X196">
        <v>4.0000000000000002E-4</v>
      </c>
      <c r="Y196">
        <v>1865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4.0000000000000002E-4</v>
      </c>
      <c r="AH196">
        <v>2</v>
      </c>
      <c r="AI196">
        <v>991679858</v>
      </c>
      <c r="AJ196">
        <v>188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>
      <c r="A197">
        <f ca="1">ROW(Source!A62)</f>
        <v>62</v>
      </c>
      <c r="B197">
        <v>991679859</v>
      </c>
      <c r="C197">
        <v>991679850</v>
      </c>
      <c r="D197">
        <v>456903304</v>
      </c>
      <c r="E197">
        <v>1</v>
      </c>
      <c r="F197">
        <v>1</v>
      </c>
      <c r="G197">
        <v>1</v>
      </c>
      <c r="H197">
        <v>3</v>
      </c>
      <c r="I197" t="s">
        <v>608</v>
      </c>
      <c r="J197" t="s">
        <v>609</v>
      </c>
      <c r="K197" t="s">
        <v>610</v>
      </c>
      <c r="L197">
        <v>1348</v>
      </c>
      <c r="N197">
        <v>39568864</v>
      </c>
      <c r="O197" t="s">
        <v>530</v>
      </c>
      <c r="P197" t="s">
        <v>530</v>
      </c>
      <c r="Q197">
        <v>1000</v>
      </c>
      <c r="X197">
        <v>3.5000000000000003E-2</v>
      </c>
      <c r="Y197">
        <v>1205.71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G197">
        <v>3.5000000000000003E-2</v>
      </c>
      <c r="AH197">
        <v>2</v>
      </c>
      <c r="AI197">
        <v>991679859</v>
      </c>
      <c r="AJ197">
        <v>189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>
      <c r="A198">
        <f ca="1">ROW(Source!A62)</f>
        <v>62</v>
      </c>
      <c r="B198">
        <v>991679860</v>
      </c>
      <c r="C198">
        <v>991679850</v>
      </c>
      <c r="D198">
        <v>456903979</v>
      </c>
      <c r="E198">
        <v>1</v>
      </c>
      <c r="F198">
        <v>1</v>
      </c>
      <c r="G198">
        <v>1</v>
      </c>
      <c r="H198">
        <v>3</v>
      </c>
      <c r="I198" t="s">
        <v>541</v>
      </c>
      <c r="J198" t="s">
        <v>611</v>
      </c>
      <c r="K198" t="s">
        <v>543</v>
      </c>
      <c r="L198">
        <v>1339</v>
      </c>
      <c r="N198">
        <v>1007</v>
      </c>
      <c r="O198" t="s">
        <v>512</v>
      </c>
      <c r="P198" t="s">
        <v>512</v>
      </c>
      <c r="Q198">
        <v>1</v>
      </c>
      <c r="X198">
        <v>9</v>
      </c>
      <c r="Y198">
        <v>2.44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G198">
        <v>9</v>
      </c>
      <c r="AH198">
        <v>2</v>
      </c>
      <c r="AI198">
        <v>991679860</v>
      </c>
      <c r="AJ198">
        <v>190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>
      <c r="A199">
        <f ca="1">ROW(Source!A62)</f>
        <v>62</v>
      </c>
      <c r="B199">
        <v>991679861</v>
      </c>
      <c r="C199">
        <v>991679850</v>
      </c>
      <c r="D199">
        <v>456904284</v>
      </c>
      <c r="E199">
        <v>1</v>
      </c>
      <c r="F199">
        <v>1</v>
      </c>
      <c r="G199">
        <v>1</v>
      </c>
      <c r="H199">
        <v>3</v>
      </c>
      <c r="I199" t="s">
        <v>612</v>
      </c>
      <c r="J199" t="s">
        <v>613</v>
      </c>
      <c r="K199" t="s">
        <v>614</v>
      </c>
      <c r="L199">
        <v>1346</v>
      </c>
      <c r="N199">
        <v>39568864</v>
      </c>
      <c r="O199" t="s">
        <v>540</v>
      </c>
      <c r="P199" t="s">
        <v>540</v>
      </c>
      <c r="Q199">
        <v>1</v>
      </c>
      <c r="X199">
        <v>1</v>
      </c>
      <c r="Y199">
        <v>26.52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G199">
        <v>1</v>
      </c>
      <c r="AH199">
        <v>2</v>
      </c>
      <c r="AI199">
        <v>991679861</v>
      </c>
      <c r="AJ199">
        <v>191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>
      <c r="A200">
        <f ca="1">ROW(Source!A63)</f>
        <v>63</v>
      </c>
      <c r="B200">
        <v>991679851</v>
      </c>
      <c r="C200">
        <v>991679850</v>
      </c>
      <c r="D200">
        <v>456906898</v>
      </c>
      <c r="E200">
        <v>1</v>
      </c>
      <c r="F200">
        <v>1</v>
      </c>
      <c r="G200">
        <v>1</v>
      </c>
      <c r="H200">
        <v>1</v>
      </c>
      <c r="I200" t="s">
        <v>590</v>
      </c>
      <c r="K200" t="s">
        <v>591</v>
      </c>
      <c r="L200">
        <v>1369</v>
      </c>
      <c r="N200">
        <v>1013</v>
      </c>
      <c r="O200" t="s">
        <v>499</v>
      </c>
      <c r="P200" t="s">
        <v>499</v>
      </c>
      <c r="Q200">
        <v>1</v>
      </c>
      <c r="X200">
        <v>6</v>
      </c>
      <c r="Y200">
        <v>0</v>
      </c>
      <c r="Z200">
        <v>0</v>
      </c>
      <c r="AA200">
        <v>0</v>
      </c>
      <c r="AB200">
        <v>9.07</v>
      </c>
      <c r="AC200">
        <v>0</v>
      </c>
      <c r="AD200">
        <v>1</v>
      </c>
      <c r="AE200">
        <v>1</v>
      </c>
      <c r="AG200">
        <v>6</v>
      </c>
      <c r="AH200">
        <v>2</v>
      </c>
      <c r="AI200">
        <v>991679851</v>
      </c>
      <c r="AJ200">
        <v>192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>
      <c r="A201">
        <f ca="1">ROW(Source!A63)</f>
        <v>63</v>
      </c>
      <c r="B201">
        <v>991679852</v>
      </c>
      <c r="C201">
        <v>991679850</v>
      </c>
      <c r="D201">
        <v>121548</v>
      </c>
      <c r="E201">
        <v>1</v>
      </c>
      <c r="F201">
        <v>1</v>
      </c>
      <c r="G201">
        <v>1</v>
      </c>
      <c r="H201">
        <v>1</v>
      </c>
      <c r="I201" t="s">
        <v>92</v>
      </c>
      <c r="K201" t="s">
        <v>500</v>
      </c>
      <c r="L201">
        <v>608254</v>
      </c>
      <c r="N201">
        <v>1013</v>
      </c>
      <c r="O201" t="s">
        <v>501</v>
      </c>
      <c r="P201" t="s">
        <v>501</v>
      </c>
      <c r="Q201">
        <v>1</v>
      </c>
      <c r="X201">
        <v>3.75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2</v>
      </c>
      <c r="AG201">
        <v>3.75</v>
      </c>
      <c r="AH201">
        <v>2</v>
      </c>
      <c r="AI201">
        <v>991679852</v>
      </c>
      <c r="AJ201">
        <v>193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>
      <c r="A202">
        <f ca="1">ROW(Source!A63)</f>
        <v>63</v>
      </c>
      <c r="B202">
        <v>991679853</v>
      </c>
      <c r="C202">
        <v>991679850</v>
      </c>
      <c r="D202">
        <v>456904574</v>
      </c>
      <c r="E202">
        <v>1</v>
      </c>
      <c r="F202">
        <v>1</v>
      </c>
      <c r="G202">
        <v>1</v>
      </c>
      <c r="H202">
        <v>2</v>
      </c>
      <c r="I202" t="s">
        <v>592</v>
      </c>
      <c r="J202" t="s">
        <v>593</v>
      </c>
      <c r="K202" t="s">
        <v>594</v>
      </c>
      <c r="L202">
        <v>1368</v>
      </c>
      <c r="N202">
        <v>91022270</v>
      </c>
      <c r="O202" t="s">
        <v>505</v>
      </c>
      <c r="P202" t="s">
        <v>505</v>
      </c>
      <c r="Q202">
        <v>1</v>
      </c>
      <c r="X202">
        <v>3.75</v>
      </c>
      <c r="Y202">
        <v>0</v>
      </c>
      <c r="Z202">
        <v>129.80000000000001</v>
      </c>
      <c r="AA202">
        <v>10.06</v>
      </c>
      <c r="AB202">
        <v>0</v>
      </c>
      <c r="AC202">
        <v>0</v>
      </c>
      <c r="AD202">
        <v>1</v>
      </c>
      <c r="AE202">
        <v>0</v>
      </c>
      <c r="AG202">
        <v>3.75</v>
      </c>
      <c r="AH202">
        <v>2</v>
      </c>
      <c r="AI202">
        <v>991679853</v>
      </c>
      <c r="AJ202">
        <v>194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>
      <c r="A203">
        <f ca="1">ROW(Source!A63)</f>
        <v>63</v>
      </c>
      <c r="B203">
        <v>991679854</v>
      </c>
      <c r="C203">
        <v>991679850</v>
      </c>
      <c r="D203">
        <v>456904673</v>
      </c>
      <c r="E203">
        <v>1</v>
      </c>
      <c r="F203">
        <v>1</v>
      </c>
      <c r="G203">
        <v>1</v>
      </c>
      <c r="H203">
        <v>2</v>
      </c>
      <c r="I203" t="s">
        <v>524</v>
      </c>
      <c r="J203" t="s">
        <v>595</v>
      </c>
      <c r="K203" t="s">
        <v>526</v>
      </c>
      <c r="L203">
        <v>1368</v>
      </c>
      <c r="N203">
        <v>91022270</v>
      </c>
      <c r="O203" t="s">
        <v>505</v>
      </c>
      <c r="P203" t="s">
        <v>505</v>
      </c>
      <c r="Q203">
        <v>1</v>
      </c>
      <c r="X203">
        <v>0.5</v>
      </c>
      <c r="Y203">
        <v>0</v>
      </c>
      <c r="Z203">
        <v>87.17</v>
      </c>
      <c r="AA203">
        <v>11.6</v>
      </c>
      <c r="AB203">
        <v>0</v>
      </c>
      <c r="AC203">
        <v>0</v>
      </c>
      <c r="AD203">
        <v>1</v>
      </c>
      <c r="AE203">
        <v>0</v>
      </c>
      <c r="AG203">
        <v>0.5</v>
      </c>
      <c r="AH203">
        <v>2</v>
      </c>
      <c r="AI203">
        <v>991679854</v>
      </c>
      <c r="AJ203">
        <v>195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>
      <c r="A204">
        <f ca="1">ROW(Source!A63)</f>
        <v>63</v>
      </c>
      <c r="B204">
        <v>991679855</v>
      </c>
      <c r="C204">
        <v>991679850</v>
      </c>
      <c r="D204">
        <v>456903341</v>
      </c>
      <c r="E204">
        <v>1</v>
      </c>
      <c r="F204">
        <v>1</v>
      </c>
      <c r="G204">
        <v>1</v>
      </c>
      <c r="H204">
        <v>3</v>
      </c>
      <c r="I204" t="s">
        <v>596</v>
      </c>
      <c r="J204" t="s">
        <v>597</v>
      </c>
      <c r="K204" t="s">
        <v>598</v>
      </c>
      <c r="L204">
        <v>1346</v>
      </c>
      <c r="N204">
        <v>39568864</v>
      </c>
      <c r="O204" t="s">
        <v>540</v>
      </c>
      <c r="P204" t="s">
        <v>540</v>
      </c>
      <c r="Q204">
        <v>1</v>
      </c>
      <c r="X204">
        <v>0.4</v>
      </c>
      <c r="Y204">
        <v>78.38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G204">
        <v>0.4</v>
      </c>
      <c r="AH204">
        <v>2</v>
      </c>
      <c r="AI204">
        <v>991679855</v>
      </c>
      <c r="AJ204">
        <v>196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>
      <c r="A205">
        <f ca="1">ROW(Source!A63)</f>
        <v>63</v>
      </c>
      <c r="B205">
        <v>991679856</v>
      </c>
      <c r="C205">
        <v>991679850</v>
      </c>
      <c r="D205">
        <v>456903348</v>
      </c>
      <c r="E205">
        <v>1</v>
      </c>
      <c r="F205">
        <v>1</v>
      </c>
      <c r="G205">
        <v>1</v>
      </c>
      <c r="H205">
        <v>3</v>
      </c>
      <c r="I205" t="s">
        <v>599</v>
      </c>
      <c r="J205" t="s">
        <v>600</v>
      </c>
      <c r="K205" t="s">
        <v>601</v>
      </c>
      <c r="L205">
        <v>1348</v>
      </c>
      <c r="N205">
        <v>39568864</v>
      </c>
      <c r="O205" t="s">
        <v>530</v>
      </c>
      <c r="P205" t="s">
        <v>530</v>
      </c>
      <c r="Q205">
        <v>1000</v>
      </c>
      <c r="X205">
        <v>5.0000000000000001E-4</v>
      </c>
      <c r="Y205">
        <v>35003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G205">
        <v>5.0000000000000001E-4</v>
      </c>
      <c r="AH205">
        <v>2</v>
      </c>
      <c r="AI205">
        <v>991679856</v>
      </c>
      <c r="AJ205">
        <v>197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>
      <c r="A206">
        <f ca="1">ROW(Source!A63)</f>
        <v>63</v>
      </c>
      <c r="B206">
        <v>991679857</v>
      </c>
      <c r="C206">
        <v>991679850</v>
      </c>
      <c r="D206">
        <v>456903307</v>
      </c>
      <c r="E206">
        <v>1</v>
      </c>
      <c r="F206">
        <v>1</v>
      </c>
      <c r="G206">
        <v>1</v>
      </c>
      <c r="H206">
        <v>3</v>
      </c>
      <c r="I206" t="s">
        <v>602</v>
      </c>
      <c r="J206" t="s">
        <v>603</v>
      </c>
      <c r="K206" t="s">
        <v>604</v>
      </c>
      <c r="L206">
        <v>1348</v>
      </c>
      <c r="N206">
        <v>39568864</v>
      </c>
      <c r="O206" t="s">
        <v>530</v>
      </c>
      <c r="P206" t="s">
        <v>530</v>
      </c>
      <c r="Q206">
        <v>1000</v>
      </c>
      <c r="X206">
        <v>8.0000000000000004E-4</v>
      </c>
      <c r="Y206">
        <v>7407.02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G206">
        <v>8.0000000000000004E-4</v>
      </c>
      <c r="AH206">
        <v>2</v>
      </c>
      <c r="AI206">
        <v>991679857</v>
      </c>
      <c r="AJ206">
        <v>198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>
      <c r="A207">
        <f ca="1">ROW(Source!A63)</f>
        <v>63</v>
      </c>
      <c r="B207">
        <v>991679858</v>
      </c>
      <c r="C207">
        <v>991679850</v>
      </c>
      <c r="D207">
        <v>456903308</v>
      </c>
      <c r="E207">
        <v>1</v>
      </c>
      <c r="F207">
        <v>1</v>
      </c>
      <c r="G207">
        <v>1</v>
      </c>
      <c r="H207">
        <v>3</v>
      </c>
      <c r="I207" t="s">
        <v>605</v>
      </c>
      <c r="J207" t="s">
        <v>606</v>
      </c>
      <c r="K207" t="s">
        <v>607</v>
      </c>
      <c r="L207">
        <v>1348</v>
      </c>
      <c r="N207">
        <v>39568864</v>
      </c>
      <c r="O207" t="s">
        <v>530</v>
      </c>
      <c r="P207" t="s">
        <v>530</v>
      </c>
      <c r="Q207">
        <v>1000</v>
      </c>
      <c r="X207">
        <v>4.0000000000000002E-4</v>
      </c>
      <c r="Y207">
        <v>1865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4.0000000000000002E-4</v>
      </c>
      <c r="AH207">
        <v>2</v>
      </c>
      <c r="AI207">
        <v>991679858</v>
      </c>
      <c r="AJ207">
        <v>199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>
      <c r="A208">
        <f ca="1">ROW(Source!A63)</f>
        <v>63</v>
      </c>
      <c r="B208">
        <v>991679859</v>
      </c>
      <c r="C208">
        <v>991679850</v>
      </c>
      <c r="D208">
        <v>456903304</v>
      </c>
      <c r="E208">
        <v>1</v>
      </c>
      <c r="F208">
        <v>1</v>
      </c>
      <c r="G208">
        <v>1</v>
      </c>
      <c r="H208">
        <v>3</v>
      </c>
      <c r="I208" t="s">
        <v>608</v>
      </c>
      <c r="J208" t="s">
        <v>609</v>
      </c>
      <c r="K208" t="s">
        <v>610</v>
      </c>
      <c r="L208">
        <v>1348</v>
      </c>
      <c r="N208">
        <v>39568864</v>
      </c>
      <c r="O208" t="s">
        <v>530</v>
      </c>
      <c r="P208" t="s">
        <v>530</v>
      </c>
      <c r="Q208">
        <v>1000</v>
      </c>
      <c r="X208">
        <v>3.5000000000000003E-2</v>
      </c>
      <c r="Y208">
        <v>1205.71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G208">
        <v>3.5000000000000003E-2</v>
      </c>
      <c r="AH208">
        <v>2</v>
      </c>
      <c r="AI208">
        <v>991679859</v>
      </c>
      <c r="AJ208">
        <v>200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>
      <c r="A209">
        <f ca="1">ROW(Source!A63)</f>
        <v>63</v>
      </c>
      <c r="B209">
        <v>991679860</v>
      </c>
      <c r="C209">
        <v>991679850</v>
      </c>
      <c r="D209">
        <v>456903979</v>
      </c>
      <c r="E209">
        <v>1</v>
      </c>
      <c r="F209">
        <v>1</v>
      </c>
      <c r="G209">
        <v>1</v>
      </c>
      <c r="H209">
        <v>3</v>
      </c>
      <c r="I209" t="s">
        <v>541</v>
      </c>
      <c r="J209" t="s">
        <v>611</v>
      </c>
      <c r="K209" t="s">
        <v>543</v>
      </c>
      <c r="L209">
        <v>1339</v>
      </c>
      <c r="N209">
        <v>1007</v>
      </c>
      <c r="O209" t="s">
        <v>512</v>
      </c>
      <c r="P209" t="s">
        <v>512</v>
      </c>
      <c r="Q209">
        <v>1</v>
      </c>
      <c r="X209">
        <v>9</v>
      </c>
      <c r="Y209">
        <v>2.44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G209">
        <v>9</v>
      </c>
      <c r="AH209">
        <v>2</v>
      </c>
      <c r="AI209">
        <v>991679860</v>
      </c>
      <c r="AJ209">
        <v>201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>
      <c r="A210">
        <f ca="1">ROW(Source!A63)</f>
        <v>63</v>
      </c>
      <c r="B210">
        <v>991679861</v>
      </c>
      <c r="C210">
        <v>991679850</v>
      </c>
      <c r="D210">
        <v>456904284</v>
      </c>
      <c r="E210">
        <v>1</v>
      </c>
      <c r="F210">
        <v>1</v>
      </c>
      <c r="G210">
        <v>1</v>
      </c>
      <c r="H210">
        <v>3</v>
      </c>
      <c r="I210" t="s">
        <v>612</v>
      </c>
      <c r="J210" t="s">
        <v>613</v>
      </c>
      <c r="K210" t="s">
        <v>614</v>
      </c>
      <c r="L210">
        <v>1346</v>
      </c>
      <c r="N210">
        <v>39568864</v>
      </c>
      <c r="O210" t="s">
        <v>540</v>
      </c>
      <c r="P210" t="s">
        <v>540</v>
      </c>
      <c r="Q210">
        <v>1</v>
      </c>
      <c r="X210">
        <v>1</v>
      </c>
      <c r="Y210">
        <v>26.52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G210">
        <v>1</v>
      </c>
      <c r="AH210">
        <v>2</v>
      </c>
      <c r="AI210">
        <v>991679861</v>
      </c>
      <c r="AJ210">
        <v>202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>
      <c r="A211">
        <f ca="1">ROW(Source!A66)</f>
        <v>66</v>
      </c>
      <c r="B211">
        <v>991681630</v>
      </c>
      <c r="C211">
        <v>991681629</v>
      </c>
      <c r="D211">
        <v>37772321</v>
      </c>
      <c r="E211">
        <v>1</v>
      </c>
      <c r="F211">
        <v>1</v>
      </c>
      <c r="G211">
        <v>1</v>
      </c>
      <c r="H211">
        <v>1</v>
      </c>
      <c r="I211" t="s">
        <v>615</v>
      </c>
      <c r="K211" t="s">
        <v>616</v>
      </c>
      <c r="L211">
        <v>1369</v>
      </c>
      <c r="N211">
        <v>1013</v>
      </c>
      <c r="O211" t="s">
        <v>499</v>
      </c>
      <c r="P211" t="s">
        <v>499</v>
      </c>
      <c r="Q211">
        <v>1</v>
      </c>
      <c r="X211">
        <v>912.4</v>
      </c>
      <c r="Y211">
        <v>0</v>
      </c>
      <c r="Z211">
        <v>0</v>
      </c>
      <c r="AA211">
        <v>0</v>
      </c>
      <c r="AB211">
        <v>8.86</v>
      </c>
      <c r="AC211">
        <v>0</v>
      </c>
      <c r="AD211">
        <v>1</v>
      </c>
      <c r="AE211">
        <v>1</v>
      </c>
      <c r="AG211">
        <v>912.4</v>
      </c>
      <c r="AH211">
        <v>2</v>
      </c>
      <c r="AI211">
        <v>991681630</v>
      </c>
      <c r="AJ211">
        <v>203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>
      <c r="A212">
        <f ca="1">ROW(Source!A67)</f>
        <v>67</v>
      </c>
      <c r="B212">
        <v>991681630</v>
      </c>
      <c r="C212">
        <v>991681629</v>
      </c>
      <c r="D212">
        <v>37772321</v>
      </c>
      <c r="E212">
        <v>1</v>
      </c>
      <c r="F212">
        <v>1</v>
      </c>
      <c r="G212">
        <v>1</v>
      </c>
      <c r="H212">
        <v>1</v>
      </c>
      <c r="I212" t="s">
        <v>615</v>
      </c>
      <c r="K212" t="s">
        <v>616</v>
      </c>
      <c r="L212">
        <v>1369</v>
      </c>
      <c r="N212">
        <v>1013</v>
      </c>
      <c r="O212" t="s">
        <v>499</v>
      </c>
      <c r="P212" t="s">
        <v>499</v>
      </c>
      <c r="Q212">
        <v>1</v>
      </c>
      <c r="X212">
        <v>912.4</v>
      </c>
      <c r="Y212">
        <v>0</v>
      </c>
      <c r="Z212">
        <v>0</v>
      </c>
      <c r="AA212">
        <v>0</v>
      </c>
      <c r="AB212">
        <v>8.86</v>
      </c>
      <c r="AC212">
        <v>0</v>
      </c>
      <c r="AD212">
        <v>1</v>
      </c>
      <c r="AE212">
        <v>1</v>
      </c>
      <c r="AG212">
        <v>912.4</v>
      </c>
      <c r="AH212">
        <v>2</v>
      </c>
      <c r="AI212">
        <v>991681630</v>
      </c>
      <c r="AJ212">
        <v>204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>
      <c r="A213">
        <f ca="1">ROW(Source!A68)</f>
        <v>68</v>
      </c>
      <c r="B213">
        <v>991681633</v>
      </c>
      <c r="C213">
        <v>991681632</v>
      </c>
      <c r="D213">
        <v>37780317</v>
      </c>
      <c r="E213">
        <v>1</v>
      </c>
      <c r="F213">
        <v>1</v>
      </c>
      <c r="G213">
        <v>1</v>
      </c>
      <c r="H213">
        <v>1</v>
      </c>
      <c r="I213" t="s">
        <v>617</v>
      </c>
      <c r="K213" t="s">
        <v>618</v>
      </c>
      <c r="L213">
        <v>1369</v>
      </c>
      <c r="N213">
        <v>1013</v>
      </c>
      <c r="O213" t="s">
        <v>499</v>
      </c>
      <c r="P213" t="s">
        <v>499</v>
      </c>
      <c r="Q213">
        <v>1</v>
      </c>
      <c r="X213">
        <v>21.58</v>
      </c>
      <c r="Y213">
        <v>0</v>
      </c>
      <c r="Z213">
        <v>0</v>
      </c>
      <c r="AA213">
        <v>0</v>
      </c>
      <c r="AB213">
        <v>9.76</v>
      </c>
      <c r="AC213">
        <v>0</v>
      </c>
      <c r="AD213">
        <v>1</v>
      </c>
      <c r="AE213">
        <v>1</v>
      </c>
      <c r="AF213" t="s">
        <v>98</v>
      </c>
      <c r="AG213">
        <v>24.817</v>
      </c>
      <c r="AH213">
        <v>2</v>
      </c>
      <c r="AI213">
        <v>991681633</v>
      </c>
      <c r="AJ213">
        <v>205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>
      <c r="A214">
        <f ca="1">ROW(Source!A68)</f>
        <v>68</v>
      </c>
      <c r="B214">
        <v>991681634</v>
      </c>
      <c r="C214">
        <v>991681632</v>
      </c>
      <c r="D214">
        <v>121548</v>
      </c>
      <c r="E214">
        <v>1</v>
      </c>
      <c r="F214">
        <v>1</v>
      </c>
      <c r="G214">
        <v>1</v>
      </c>
      <c r="H214">
        <v>1</v>
      </c>
      <c r="I214" t="s">
        <v>92</v>
      </c>
      <c r="K214" t="s">
        <v>500</v>
      </c>
      <c r="L214">
        <v>608254</v>
      </c>
      <c r="N214">
        <v>1013</v>
      </c>
      <c r="O214" t="s">
        <v>501</v>
      </c>
      <c r="P214" t="s">
        <v>501</v>
      </c>
      <c r="Q214">
        <v>1</v>
      </c>
      <c r="X214">
        <v>0.04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2</v>
      </c>
      <c r="AF214" t="s">
        <v>97</v>
      </c>
      <c r="AG214">
        <v>0.05</v>
      </c>
      <c r="AH214">
        <v>2</v>
      </c>
      <c r="AI214">
        <v>991681634</v>
      </c>
      <c r="AJ214">
        <v>206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>
      <c r="A215">
        <f ca="1">ROW(Source!A68)</f>
        <v>68</v>
      </c>
      <c r="B215">
        <v>991681635</v>
      </c>
      <c r="C215">
        <v>991681632</v>
      </c>
      <c r="D215">
        <v>338036808</v>
      </c>
      <c r="E215">
        <v>1</v>
      </c>
      <c r="F215">
        <v>1</v>
      </c>
      <c r="G215">
        <v>1</v>
      </c>
      <c r="H215">
        <v>2</v>
      </c>
      <c r="I215" t="s">
        <v>521</v>
      </c>
      <c r="J215" t="s">
        <v>522</v>
      </c>
      <c r="K215" t="s">
        <v>523</v>
      </c>
      <c r="L215">
        <v>1368</v>
      </c>
      <c r="N215">
        <v>91022270</v>
      </c>
      <c r="O215" t="s">
        <v>505</v>
      </c>
      <c r="P215" t="s">
        <v>505</v>
      </c>
      <c r="Q215">
        <v>1</v>
      </c>
      <c r="X215">
        <v>0.04</v>
      </c>
      <c r="Y215">
        <v>0</v>
      </c>
      <c r="Z215">
        <v>112</v>
      </c>
      <c r="AA215">
        <v>13.5</v>
      </c>
      <c r="AB215">
        <v>0</v>
      </c>
      <c r="AC215">
        <v>0</v>
      </c>
      <c r="AD215">
        <v>1</v>
      </c>
      <c r="AE215">
        <v>0</v>
      </c>
      <c r="AF215" t="s">
        <v>97</v>
      </c>
      <c r="AG215">
        <v>0.05</v>
      </c>
      <c r="AH215">
        <v>2</v>
      </c>
      <c r="AI215">
        <v>991681635</v>
      </c>
      <c r="AJ215">
        <v>207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>
      <c r="A216">
        <f ca="1">ROW(Source!A68)</f>
        <v>68</v>
      </c>
      <c r="B216">
        <v>991681636</v>
      </c>
      <c r="C216">
        <v>991681632</v>
      </c>
      <c r="D216">
        <v>338037086</v>
      </c>
      <c r="E216">
        <v>1</v>
      </c>
      <c r="F216">
        <v>1</v>
      </c>
      <c r="G216">
        <v>1</v>
      </c>
      <c r="H216">
        <v>2</v>
      </c>
      <c r="I216" t="s">
        <v>619</v>
      </c>
      <c r="J216" t="s">
        <v>620</v>
      </c>
      <c r="K216" t="s">
        <v>621</v>
      </c>
      <c r="L216">
        <v>1368</v>
      </c>
      <c r="N216">
        <v>91022270</v>
      </c>
      <c r="O216" t="s">
        <v>505</v>
      </c>
      <c r="P216" t="s">
        <v>505</v>
      </c>
      <c r="Q216">
        <v>1</v>
      </c>
      <c r="X216">
        <v>5.22</v>
      </c>
      <c r="Y216">
        <v>0</v>
      </c>
      <c r="Z216">
        <v>8.1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97</v>
      </c>
      <c r="AG216">
        <v>6.5250000000000004</v>
      </c>
      <c r="AH216">
        <v>2</v>
      </c>
      <c r="AI216">
        <v>991681636</v>
      </c>
      <c r="AJ216">
        <v>208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>
      <c r="A217">
        <f ca="1">ROW(Source!A68)</f>
        <v>68</v>
      </c>
      <c r="B217">
        <v>991681637</v>
      </c>
      <c r="C217">
        <v>991681632</v>
      </c>
      <c r="D217">
        <v>338039342</v>
      </c>
      <c r="E217">
        <v>1</v>
      </c>
      <c r="F217">
        <v>1</v>
      </c>
      <c r="G217">
        <v>1</v>
      </c>
      <c r="H217">
        <v>2</v>
      </c>
      <c r="I217" t="s">
        <v>524</v>
      </c>
      <c r="J217" t="s">
        <v>525</v>
      </c>
      <c r="K217" t="s">
        <v>526</v>
      </c>
      <c r="L217">
        <v>1368</v>
      </c>
      <c r="N217">
        <v>91022270</v>
      </c>
      <c r="O217" t="s">
        <v>505</v>
      </c>
      <c r="P217" t="s">
        <v>505</v>
      </c>
      <c r="Q217">
        <v>1</v>
      </c>
      <c r="X217">
        <v>0.33</v>
      </c>
      <c r="Y217">
        <v>0</v>
      </c>
      <c r="Z217">
        <v>87.17</v>
      </c>
      <c r="AA217">
        <v>11.6</v>
      </c>
      <c r="AB217">
        <v>0</v>
      </c>
      <c r="AC217">
        <v>0</v>
      </c>
      <c r="AD217">
        <v>1</v>
      </c>
      <c r="AE217">
        <v>0</v>
      </c>
      <c r="AF217" t="s">
        <v>97</v>
      </c>
      <c r="AG217">
        <v>0.41249999999999998</v>
      </c>
      <c r="AH217">
        <v>2</v>
      </c>
      <c r="AI217">
        <v>991681637</v>
      </c>
      <c r="AJ217">
        <v>209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>
      <c r="A218">
        <f ca="1">ROW(Source!A68)</f>
        <v>68</v>
      </c>
      <c r="B218">
        <v>991681638</v>
      </c>
      <c r="C218">
        <v>991681632</v>
      </c>
      <c r="D218">
        <v>337978401</v>
      </c>
      <c r="E218">
        <v>1</v>
      </c>
      <c r="F218">
        <v>1</v>
      </c>
      <c r="G218">
        <v>1</v>
      </c>
      <c r="H218">
        <v>3</v>
      </c>
      <c r="I218" t="s">
        <v>622</v>
      </c>
      <c r="J218" t="s">
        <v>623</v>
      </c>
      <c r="K218" t="s">
        <v>624</v>
      </c>
      <c r="L218">
        <v>1348</v>
      </c>
      <c r="N218">
        <v>39568864</v>
      </c>
      <c r="O218" t="s">
        <v>530</v>
      </c>
      <c r="P218" t="s">
        <v>530</v>
      </c>
      <c r="Q218">
        <v>1000</v>
      </c>
      <c r="X218">
        <v>2.8E-3</v>
      </c>
      <c r="Y218">
        <v>10362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G218">
        <v>2.8E-3</v>
      </c>
      <c r="AH218">
        <v>2</v>
      </c>
      <c r="AI218">
        <v>991681638</v>
      </c>
      <c r="AJ218">
        <v>210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>
      <c r="A219">
        <f ca="1">ROW(Source!A68)</f>
        <v>68</v>
      </c>
      <c r="B219">
        <v>991681639</v>
      </c>
      <c r="C219">
        <v>991681632</v>
      </c>
      <c r="D219">
        <v>337978654</v>
      </c>
      <c r="E219">
        <v>1</v>
      </c>
      <c r="F219">
        <v>1</v>
      </c>
      <c r="G219">
        <v>1</v>
      </c>
      <c r="H219">
        <v>3</v>
      </c>
      <c r="I219" t="s">
        <v>625</v>
      </c>
      <c r="J219" t="s">
        <v>626</v>
      </c>
      <c r="K219" t="s">
        <v>627</v>
      </c>
      <c r="L219">
        <v>1348</v>
      </c>
      <c r="N219">
        <v>39568864</v>
      </c>
      <c r="O219" t="s">
        <v>530</v>
      </c>
      <c r="P219" t="s">
        <v>530</v>
      </c>
      <c r="Q219">
        <v>1000</v>
      </c>
      <c r="X219">
        <v>1.8599999999999998E-2</v>
      </c>
      <c r="Y219">
        <v>15323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G219">
        <v>1.8599999999999998E-2</v>
      </c>
      <c r="AH219">
        <v>2</v>
      </c>
      <c r="AI219">
        <v>991681639</v>
      </c>
      <c r="AJ219">
        <v>211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>
      <c r="A220">
        <f ca="1">ROW(Source!A68)</f>
        <v>68</v>
      </c>
      <c r="B220">
        <v>991681640</v>
      </c>
      <c r="C220">
        <v>991681632</v>
      </c>
      <c r="D220">
        <v>338008432</v>
      </c>
      <c r="E220">
        <v>1</v>
      </c>
      <c r="F220">
        <v>1</v>
      </c>
      <c r="G220">
        <v>1</v>
      </c>
      <c r="H220">
        <v>3</v>
      </c>
      <c r="I220" t="s">
        <v>196</v>
      </c>
      <c r="J220" t="s">
        <v>198</v>
      </c>
      <c r="K220" t="s">
        <v>197</v>
      </c>
      <c r="L220">
        <v>195242642</v>
      </c>
      <c r="N220">
        <v>1010</v>
      </c>
      <c r="O220" t="s">
        <v>145</v>
      </c>
      <c r="P220" t="s">
        <v>145</v>
      </c>
      <c r="Q220">
        <v>1</v>
      </c>
      <c r="X220">
        <v>10</v>
      </c>
      <c r="Y220">
        <v>629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G220">
        <v>10</v>
      </c>
      <c r="AH220">
        <v>2</v>
      </c>
      <c r="AI220">
        <v>991681640</v>
      </c>
      <c r="AJ220">
        <v>212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>
      <c r="A221">
        <f ca="1">ROW(Source!A68)</f>
        <v>68</v>
      </c>
      <c r="B221">
        <v>991681641</v>
      </c>
      <c r="C221">
        <v>991681632</v>
      </c>
      <c r="D221">
        <v>338025035</v>
      </c>
      <c r="E221">
        <v>1</v>
      </c>
      <c r="F221">
        <v>1</v>
      </c>
      <c r="G221">
        <v>1</v>
      </c>
      <c r="H221">
        <v>3</v>
      </c>
      <c r="I221" t="s">
        <v>200</v>
      </c>
      <c r="J221" t="s">
        <v>202</v>
      </c>
      <c r="K221" t="s">
        <v>201</v>
      </c>
      <c r="L221">
        <v>195242642</v>
      </c>
      <c r="N221">
        <v>1010</v>
      </c>
      <c r="O221" t="s">
        <v>145</v>
      </c>
      <c r="P221" t="s">
        <v>145</v>
      </c>
      <c r="Q221">
        <v>1</v>
      </c>
      <c r="X221">
        <v>30</v>
      </c>
      <c r="Y221">
        <v>27.99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0</v>
      </c>
      <c r="AG221">
        <v>30</v>
      </c>
      <c r="AH221">
        <v>2</v>
      </c>
      <c r="AI221">
        <v>991681641</v>
      </c>
      <c r="AJ221">
        <v>213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>
      <c r="A222">
        <f ca="1">ROW(Source!A68)</f>
        <v>68</v>
      </c>
      <c r="B222">
        <v>991681642</v>
      </c>
      <c r="C222">
        <v>991681632</v>
      </c>
      <c r="D222">
        <v>338036065</v>
      </c>
      <c r="E222">
        <v>1</v>
      </c>
      <c r="F222">
        <v>1</v>
      </c>
      <c r="G222">
        <v>1</v>
      </c>
      <c r="H222">
        <v>3</v>
      </c>
      <c r="I222" t="s">
        <v>586</v>
      </c>
      <c r="J222" t="s">
        <v>587</v>
      </c>
      <c r="K222" t="s">
        <v>588</v>
      </c>
      <c r="L222">
        <v>1356</v>
      </c>
      <c r="N222">
        <v>1010</v>
      </c>
      <c r="O222" t="s">
        <v>589</v>
      </c>
      <c r="P222" t="s">
        <v>589</v>
      </c>
      <c r="Q222">
        <v>1000</v>
      </c>
      <c r="X222">
        <v>0.03</v>
      </c>
      <c r="Y222">
        <v>5649.99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G222">
        <v>0.03</v>
      </c>
      <c r="AH222">
        <v>2</v>
      </c>
      <c r="AI222">
        <v>991681642</v>
      </c>
      <c r="AJ222">
        <v>214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>
      <c r="A223">
        <f ca="1">ROW(Source!A69)</f>
        <v>69</v>
      </c>
      <c r="B223">
        <v>991681633</v>
      </c>
      <c r="C223">
        <v>991681632</v>
      </c>
      <c r="D223">
        <v>37780317</v>
      </c>
      <c r="E223">
        <v>1</v>
      </c>
      <c r="F223">
        <v>1</v>
      </c>
      <c r="G223">
        <v>1</v>
      </c>
      <c r="H223">
        <v>1</v>
      </c>
      <c r="I223" t="s">
        <v>617</v>
      </c>
      <c r="K223" t="s">
        <v>618</v>
      </c>
      <c r="L223">
        <v>1369</v>
      </c>
      <c r="N223">
        <v>1013</v>
      </c>
      <c r="O223" t="s">
        <v>499</v>
      </c>
      <c r="P223" t="s">
        <v>499</v>
      </c>
      <c r="Q223">
        <v>1</v>
      </c>
      <c r="X223">
        <v>21.58</v>
      </c>
      <c r="Y223">
        <v>0</v>
      </c>
      <c r="Z223">
        <v>0</v>
      </c>
      <c r="AA223">
        <v>0</v>
      </c>
      <c r="AB223">
        <v>9.76</v>
      </c>
      <c r="AC223">
        <v>0</v>
      </c>
      <c r="AD223">
        <v>1</v>
      </c>
      <c r="AE223">
        <v>1</v>
      </c>
      <c r="AF223" t="s">
        <v>98</v>
      </c>
      <c r="AG223">
        <v>24.817</v>
      </c>
      <c r="AH223">
        <v>2</v>
      </c>
      <c r="AI223">
        <v>991681633</v>
      </c>
      <c r="AJ223">
        <v>216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>
      <c r="A224">
        <f ca="1">ROW(Source!A69)</f>
        <v>69</v>
      </c>
      <c r="B224">
        <v>991681634</v>
      </c>
      <c r="C224">
        <v>991681632</v>
      </c>
      <c r="D224">
        <v>121548</v>
      </c>
      <c r="E224">
        <v>1</v>
      </c>
      <c r="F224">
        <v>1</v>
      </c>
      <c r="G224">
        <v>1</v>
      </c>
      <c r="H224">
        <v>1</v>
      </c>
      <c r="I224" t="s">
        <v>92</v>
      </c>
      <c r="K224" t="s">
        <v>500</v>
      </c>
      <c r="L224">
        <v>608254</v>
      </c>
      <c r="N224">
        <v>1013</v>
      </c>
      <c r="O224" t="s">
        <v>501</v>
      </c>
      <c r="P224" t="s">
        <v>501</v>
      </c>
      <c r="Q224">
        <v>1</v>
      </c>
      <c r="X224">
        <v>0.04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2</v>
      </c>
      <c r="AF224" t="s">
        <v>97</v>
      </c>
      <c r="AG224">
        <v>0.05</v>
      </c>
      <c r="AH224">
        <v>2</v>
      </c>
      <c r="AI224">
        <v>991681634</v>
      </c>
      <c r="AJ224">
        <v>217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>
      <c r="A225">
        <f ca="1">ROW(Source!A69)</f>
        <v>69</v>
      </c>
      <c r="B225">
        <v>991681635</v>
      </c>
      <c r="C225">
        <v>991681632</v>
      </c>
      <c r="D225">
        <v>338036808</v>
      </c>
      <c r="E225">
        <v>1</v>
      </c>
      <c r="F225">
        <v>1</v>
      </c>
      <c r="G225">
        <v>1</v>
      </c>
      <c r="H225">
        <v>2</v>
      </c>
      <c r="I225" t="s">
        <v>521</v>
      </c>
      <c r="J225" t="s">
        <v>522</v>
      </c>
      <c r="K225" t="s">
        <v>523</v>
      </c>
      <c r="L225">
        <v>1368</v>
      </c>
      <c r="N225">
        <v>91022270</v>
      </c>
      <c r="O225" t="s">
        <v>505</v>
      </c>
      <c r="P225" t="s">
        <v>505</v>
      </c>
      <c r="Q225">
        <v>1</v>
      </c>
      <c r="X225">
        <v>0.04</v>
      </c>
      <c r="Y225">
        <v>0</v>
      </c>
      <c r="Z225">
        <v>112</v>
      </c>
      <c r="AA225">
        <v>13.5</v>
      </c>
      <c r="AB225">
        <v>0</v>
      </c>
      <c r="AC225">
        <v>0</v>
      </c>
      <c r="AD225">
        <v>1</v>
      </c>
      <c r="AE225">
        <v>0</v>
      </c>
      <c r="AF225" t="s">
        <v>97</v>
      </c>
      <c r="AG225">
        <v>0.05</v>
      </c>
      <c r="AH225">
        <v>2</v>
      </c>
      <c r="AI225">
        <v>991681635</v>
      </c>
      <c r="AJ225">
        <v>218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>
      <c r="A226">
        <f ca="1">ROW(Source!A69)</f>
        <v>69</v>
      </c>
      <c r="B226">
        <v>991681636</v>
      </c>
      <c r="C226">
        <v>991681632</v>
      </c>
      <c r="D226">
        <v>338037086</v>
      </c>
      <c r="E226">
        <v>1</v>
      </c>
      <c r="F226">
        <v>1</v>
      </c>
      <c r="G226">
        <v>1</v>
      </c>
      <c r="H226">
        <v>2</v>
      </c>
      <c r="I226" t="s">
        <v>619</v>
      </c>
      <c r="J226" t="s">
        <v>620</v>
      </c>
      <c r="K226" t="s">
        <v>621</v>
      </c>
      <c r="L226">
        <v>1368</v>
      </c>
      <c r="N226">
        <v>91022270</v>
      </c>
      <c r="O226" t="s">
        <v>505</v>
      </c>
      <c r="P226" t="s">
        <v>505</v>
      </c>
      <c r="Q226">
        <v>1</v>
      </c>
      <c r="X226">
        <v>5.22</v>
      </c>
      <c r="Y226">
        <v>0</v>
      </c>
      <c r="Z226">
        <v>8.1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97</v>
      </c>
      <c r="AG226">
        <v>6.5250000000000004</v>
      </c>
      <c r="AH226">
        <v>2</v>
      </c>
      <c r="AI226">
        <v>991681636</v>
      </c>
      <c r="AJ226">
        <v>219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>
      <c r="A227">
        <f ca="1">ROW(Source!A69)</f>
        <v>69</v>
      </c>
      <c r="B227">
        <v>991681637</v>
      </c>
      <c r="C227">
        <v>991681632</v>
      </c>
      <c r="D227">
        <v>338039342</v>
      </c>
      <c r="E227">
        <v>1</v>
      </c>
      <c r="F227">
        <v>1</v>
      </c>
      <c r="G227">
        <v>1</v>
      </c>
      <c r="H227">
        <v>2</v>
      </c>
      <c r="I227" t="s">
        <v>524</v>
      </c>
      <c r="J227" t="s">
        <v>525</v>
      </c>
      <c r="K227" t="s">
        <v>526</v>
      </c>
      <c r="L227">
        <v>1368</v>
      </c>
      <c r="N227">
        <v>91022270</v>
      </c>
      <c r="O227" t="s">
        <v>505</v>
      </c>
      <c r="P227" t="s">
        <v>505</v>
      </c>
      <c r="Q227">
        <v>1</v>
      </c>
      <c r="X227">
        <v>0.33</v>
      </c>
      <c r="Y227">
        <v>0</v>
      </c>
      <c r="Z227">
        <v>87.17</v>
      </c>
      <c r="AA227">
        <v>11.6</v>
      </c>
      <c r="AB227">
        <v>0</v>
      </c>
      <c r="AC227">
        <v>0</v>
      </c>
      <c r="AD227">
        <v>1</v>
      </c>
      <c r="AE227">
        <v>0</v>
      </c>
      <c r="AF227" t="s">
        <v>97</v>
      </c>
      <c r="AG227">
        <v>0.41249999999999998</v>
      </c>
      <c r="AH227">
        <v>2</v>
      </c>
      <c r="AI227">
        <v>991681637</v>
      </c>
      <c r="AJ227">
        <v>220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>
      <c r="A228">
        <f ca="1">ROW(Source!A69)</f>
        <v>69</v>
      </c>
      <c r="B228">
        <v>991681638</v>
      </c>
      <c r="C228">
        <v>991681632</v>
      </c>
      <c r="D228">
        <v>337978401</v>
      </c>
      <c r="E228">
        <v>1</v>
      </c>
      <c r="F228">
        <v>1</v>
      </c>
      <c r="G228">
        <v>1</v>
      </c>
      <c r="H228">
        <v>3</v>
      </c>
      <c r="I228" t="s">
        <v>622</v>
      </c>
      <c r="J228" t="s">
        <v>623</v>
      </c>
      <c r="K228" t="s">
        <v>624</v>
      </c>
      <c r="L228">
        <v>1348</v>
      </c>
      <c r="N228">
        <v>39568864</v>
      </c>
      <c r="O228" t="s">
        <v>530</v>
      </c>
      <c r="P228" t="s">
        <v>530</v>
      </c>
      <c r="Q228">
        <v>1000</v>
      </c>
      <c r="X228">
        <v>2.8E-3</v>
      </c>
      <c r="Y228">
        <v>10362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G228">
        <v>2.8E-3</v>
      </c>
      <c r="AH228">
        <v>2</v>
      </c>
      <c r="AI228">
        <v>991681638</v>
      </c>
      <c r="AJ228">
        <v>221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>
      <c r="A229">
        <f ca="1">ROW(Source!A69)</f>
        <v>69</v>
      </c>
      <c r="B229">
        <v>991681639</v>
      </c>
      <c r="C229">
        <v>991681632</v>
      </c>
      <c r="D229">
        <v>337978654</v>
      </c>
      <c r="E229">
        <v>1</v>
      </c>
      <c r="F229">
        <v>1</v>
      </c>
      <c r="G229">
        <v>1</v>
      </c>
      <c r="H229">
        <v>3</v>
      </c>
      <c r="I229" t="s">
        <v>625</v>
      </c>
      <c r="J229" t="s">
        <v>626</v>
      </c>
      <c r="K229" t="s">
        <v>627</v>
      </c>
      <c r="L229">
        <v>1348</v>
      </c>
      <c r="N229">
        <v>39568864</v>
      </c>
      <c r="O229" t="s">
        <v>530</v>
      </c>
      <c r="P229" t="s">
        <v>530</v>
      </c>
      <c r="Q229">
        <v>1000</v>
      </c>
      <c r="X229">
        <v>1.8599999999999998E-2</v>
      </c>
      <c r="Y229">
        <v>15323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G229">
        <v>1.8599999999999998E-2</v>
      </c>
      <c r="AH229">
        <v>2</v>
      </c>
      <c r="AI229">
        <v>991681639</v>
      </c>
      <c r="AJ229">
        <v>222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>
      <c r="A230">
        <f ca="1">ROW(Source!A69)</f>
        <v>69</v>
      </c>
      <c r="B230">
        <v>991681640</v>
      </c>
      <c r="C230">
        <v>991681632</v>
      </c>
      <c r="D230">
        <v>338008432</v>
      </c>
      <c r="E230">
        <v>1</v>
      </c>
      <c r="F230">
        <v>1</v>
      </c>
      <c r="G230">
        <v>1</v>
      </c>
      <c r="H230">
        <v>3</v>
      </c>
      <c r="I230" t="s">
        <v>196</v>
      </c>
      <c r="J230" t="s">
        <v>198</v>
      </c>
      <c r="K230" t="s">
        <v>197</v>
      </c>
      <c r="L230">
        <v>195242642</v>
      </c>
      <c r="N230">
        <v>1010</v>
      </c>
      <c r="O230" t="s">
        <v>145</v>
      </c>
      <c r="P230" t="s">
        <v>145</v>
      </c>
      <c r="Q230">
        <v>1</v>
      </c>
      <c r="X230">
        <v>10</v>
      </c>
      <c r="Y230">
        <v>629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G230">
        <v>10</v>
      </c>
      <c r="AH230">
        <v>2</v>
      </c>
      <c r="AI230">
        <v>991681640</v>
      </c>
      <c r="AJ230">
        <v>223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>
      <c r="A231">
        <f ca="1">ROW(Source!A69)</f>
        <v>69</v>
      </c>
      <c r="B231">
        <v>991681641</v>
      </c>
      <c r="C231">
        <v>991681632</v>
      </c>
      <c r="D231">
        <v>338025035</v>
      </c>
      <c r="E231">
        <v>1</v>
      </c>
      <c r="F231">
        <v>1</v>
      </c>
      <c r="G231">
        <v>1</v>
      </c>
      <c r="H231">
        <v>3</v>
      </c>
      <c r="I231" t="s">
        <v>200</v>
      </c>
      <c r="J231" t="s">
        <v>202</v>
      </c>
      <c r="K231" t="s">
        <v>201</v>
      </c>
      <c r="L231">
        <v>195242642</v>
      </c>
      <c r="N231">
        <v>1010</v>
      </c>
      <c r="O231" t="s">
        <v>145</v>
      </c>
      <c r="P231" t="s">
        <v>145</v>
      </c>
      <c r="Q231">
        <v>1</v>
      </c>
      <c r="X231">
        <v>30</v>
      </c>
      <c r="Y231">
        <v>27.99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G231">
        <v>30</v>
      </c>
      <c r="AH231">
        <v>2</v>
      </c>
      <c r="AI231">
        <v>991681641</v>
      </c>
      <c r="AJ231">
        <v>224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>
      <c r="A232">
        <f ca="1">ROW(Source!A69)</f>
        <v>69</v>
      </c>
      <c r="B232">
        <v>991681642</v>
      </c>
      <c r="C232">
        <v>991681632</v>
      </c>
      <c r="D232">
        <v>338036065</v>
      </c>
      <c r="E232">
        <v>1</v>
      </c>
      <c r="F232">
        <v>1</v>
      </c>
      <c r="G232">
        <v>1</v>
      </c>
      <c r="H232">
        <v>3</v>
      </c>
      <c r="I232" t="s">
        <v>586</v>
      </c>
      <c r="J232" t="s">
        <v>587</v>
      </c>
      <c r="K232" t="s">
        <v>588</v>
      </c>
      <c r="L232">
        <v>1356</v>
      </c>
      <c r="N232">
        <v>1010</v>
      </c>
      <c r="O232" t="s">
        <v>589</v>
      </c>
      <c r="P232" t="s">
        <v>589</v>
      </c>
      <c r="Q232">
        <v>1000</v>
      </c>
      <c r="X232">
        <v>0.03</v>
      </c>
      <c r="Y232">
        <v>5649.99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G232">
        <v>0.03</v>
      </c>
      <c r="AH232">
        <v>2</v>
      </c>
      <c r="AI232">
        <v>991681642</v>
      </c>
      <c r="AJ232">
        <v>225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>
      <c r="A233">
        <f ca="1">ROW(Source!A76)</f>
        <v>76</v>
      </c>
      <c r="B233">
        <v>991683153</v>
      </c>
      <c r="C233">
        <v>991683152</v>
      </c>
      <c r="D233">
        <v>37775796</v>
      </c>
      <c r="E233">
        <v>1</v>
      </c>
      <c r="F233">
        <v>1</v>
      </c>
      <c r="G233">
        <v>1</v>
      </c>
      <c r="H233">
        <v>1</v>
      </c>
      <c r="I233" t="s">
        <v>628</v>
      </c>
      <c r="K233" t="s">
        <v>629</v>
      </c>
      <c r="L233">
        <v>1369</v>
      </c>
      <c r="N233">
        <v>1013</v>
      </c>
      <c r="O233" t="s">
        <v>499</v>
      </c>
      <c r="P233" t="s">
        <v>499</v>
      </c>
      <c r="Q233">
        <v>1</v>
      </c>
      <c r="X233">
        <v>14.17</v>
      </c>
      <c r="Y233">
        <v>0</v>
      </c>
      <c r="Z233">
        <v>0</v>
      </c>
      <c r="AA233">
        <v>0</v>
      </c>
      <c r="AB233">
        <v>9.2899999999999991</v>
      </c>
      <c r="AC233">
        <v>0</v>
      </c>
      <c r="AD233">
        <v>1</v>
      </c>
      <c r="AE233">
        <v>1</v>
      </c>
      <c r="AF233" t="s">
        <v>213</v>
      </c>
      <c r="AG233">
        <v>5.6680000000000001</v>
      </c>
      <c r="AH233">
        <v>2</v>
      </c>
      <c r="AI233">
        <v>991683153</v>
      </c>
      <c r="AJ233">
        <v>227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>
      <c r="A234">
        <f ca="1">ROW(Source!A76)</f>
        <v>76</v>
      </c>
      <c r="B234">
        <v>991683154</v>
      </c>
      <c r="C234">
        <v>991683152</v>
      </c>
      <c r="D234">
        <v>121548</v>
      </c>
      <c r="E234">
        <v>1</v>
      </c>
      <c r="F234">
        <v>1</v>
      </c>
      <c r="G234">
        <v>1</v>
      </c>
      <c r="H234">
        <v>1</v>
      </c>
      <c r="I234" t="s">
        <v>92</v>
      </c>
      <c r="K234" t="s">
        <v>500</v>
      </c>
      <c r="L234">
        <v>608254</v>
      </c>
      <c r="N234">
        <v>1013</v>
      </c>
      <c r="O234" t="s">
        <v>501</v>
      </c>
      <c r="P234" t="s">
        <v>501</v>
      </c>
      <c r="Q234">
        <v>1</v>
      </c>
      <c r="X234">
        <v>0.05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2</v>
      </c>
      <c r="AF234" t="s">
        <v>213</v>
      </c>
      <c r="AG234">
        <v>0.02</v>
      </c>
      <c r="AH234">
        <v>2</v>
      </c>
      <c r="AI234">
        <v>991683154</v>
      </c>
      <c r="AJ234">
        <v>228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>
      <c r="A235">
        <f ca="1">ROW(Source!A76)</f>
        <v>76</v>
      </c>
      <c r="B235">
        <v>991683155</v>
      </c>
      <c r="C235">
        <v>991683152</v>
      </c>
      <c r="D235">
        <v>338036808</v>
      </c>
      <c r="E235">
        <v>1</v>
      </c>
      <c r="F235">
        <v>1</v>
      </c>
      <c r="G235">
        <v>1</v>
      </c>
      <c r="H235">
        <v>2</v>
      </c>
      <c r="I235" t="s">
        <v>521</v>
      </c>
      <c r="J235" t="s">
        <v>522</v>
      </c>
      <c r="K235" t="s">
        <v>523</v>
      </c>
      <c r="L235">
        <v>1368</v>
      </c>
      <c r="N235">
        <v>91022270</v>
      </c>
      <c r="O235" t="s">
        <v>505</v>
      </c>
      <c r="P235" t="s">
        <v>505</v>
      </c>
      <c r="Q235">
        <v>1</v>
      </c>
      <c r="X235">
        <v>0.05</v>
      </c>
      <c r="Y235">
        <v>0</v>
      </c>
      <c r="Z235">
        <v>112</v>
      </c>
      <c r="AA235">
        <v>13.5</v>
      </c>
      <c r="AB235">
        <v>0</v>
      </c>
      <c r="AC235">
        <v>0</v>
      </c>
      <c r="AD235">
        <v>1</v>
      </c>
      <c r="AE235">
        <v>0</v>
      </c>
      <c r="AF235" t="s">
        <v>213</v>
      </c>
      <c r="AG235">
        <v>0.02</v>
      </c>
      <c r="AH235">
        <v>2</v>
      </c>
      <c r="AI235">
        <v>991683155</v>
      </c>
      <c r="AJ235">
        <v>229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>
      <c r="A236">
        <f ca="1">ROW(Source!A76)</f>
        <v>76</v>
      </c>
      <c r="B236">
        <v>991683156</v>
      </c>
      <c r="C236">
        <v>991683152</v>
      </c>
      <c r="D236">
        <v>338037086</v>
      </c>
      <c r="E236">
        <v>1</v>
      </c>
      <c r="F236">
        <v>1</v>
      </c>
      <c r="G236">
        <v>1</v>
      </c>
      <c r="H236">
        <v>2</v>
      </c>
      <c r="I236" t="s">
        <v>619</v>
      </c>
      <c r="J236" t="s">
        <v>620</v>
      </c>
      <c r="K236" t="s">
        <v>621</v>
      </c>
      <c r="L236">
        <v>1368</v>
      </c>
      <c r="N236">
        <v>91022270</v>
      </c>
      <c r="O236" t="s">
        <v>505</v>
      </c>
      <c r="P236" t="s">
        <v>505</v>
      </c>
      <c r="Q236">
        <v>1</v>
      </c>
      <c r="X236">
        <v>0.52</v>
      </c>
      <c r="Y236">
        <v>0</v>
      </c>
      <c r="Z236">
        <v>8.1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213</v>
      </c>
      <c r="AG236">
        <v>0.20799999999999999</v>
      </c>
      <c r="AH236">
        <v>2</v>
      </c>
      <c r="AI236">
        <v>991683156</v>
      </c>
      <c r="AJ236">
        <v>230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>
      <c r="A237">
        <f ca="1">ROW(Source!A76)</f>
        <v>76</v>
      </c>
      <c r="B237">
        <v>991683157</v>
      </c>
      <c r="C237">
        <v>991683152</v>
      </c>
      <c r="D237">
        <v>338039342</v>
      </c>
      <c r="E237">
        <v>1</v>
      </c>
      <c r="F237">
        <v>1</v>
      </c>
      <c r="G237">
        <v>1</v>
      </c>
      <c r="H237">
        <v>2</v>
      </c>
      <c r="I237" t="s">
        <v>524</v>
      </c>
      <c r="J237" t="s">
        <v>525</v>
      </c>
      <c r="K237" t="s">
        <v>526</v>
      </c>
      <c r="L237">
        <v>1368</v>
      </c>
      <c r="N237">
        <v>91022270</v>
      </c>
      <c r="O237" t="s">
        <v>505</v>
      </c>
      <c r="P237" t="s">
        <v>505</v>
      </c>
      <c r="Q237">
        <v>1</v>
      </c>
      <c r="X237">
        <v>0.03</v>
      </c>
      <c r="Y237">
        <v>0</v>
      </c>
      <c r="Z237">
        <v>87.17</v>
      </c>
      <c r="AA237">
        <v>11.6</v>
      </c>
      <c r="AB237">
        <v>0</v>
      </c>
      <c r="AC237">
        <v>0</v>
      </c>
      <c r="AD237">
        <v>1</v>
      </c>
      <c r="AE237">
        <v>0</v>
      </c>
      <c r="AF237" t="s">
        <v>213</v>
      </c>
      <c r="AG237">
        <v>1.2E-2</v>
      </c>
      <c r="AH237">
        <v>2</v>
      </c>
      <c r="AI237">
        <v>991683157</v>
      </c>
      <c r="AJ237">
        <v>231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>
      <c r="A238">
        <f ca="1">ROW(Source!A76)</f>
        <v>76</v>
      </c>
      <c r="B238">
        <v>991683158</v>
      </c>
      <c r="C238">
        <v>991683152</v>
      </c>
      <c r="D238">
        <v>337978401</v>
      </c>
      <c r="E238">
        <v>1</v>
      </c>
      <c r="F238">
        <v>1</v>
      </c>
      <c r="G238">
        <v>1</v>
      </c>
      <c r="H238">
        <v>3</v>
      </c>
      <c r="I238" t="s">
        <v>622</v>
      </c>
      <c r="J238" t="s">
        <v>623</v>
      </c>
      <c r="K238" t="s">
        <v>624</v>
      </c>
      <c r="L238">
        <v>1348</v>
      </c>
      <c r="N238">
        <v>39568864</v>
      </c>
      <c r="O238" t="s">
        <v>530</v>
      </c>
      <c r="P238" t="s">
        <v>530</v>
      </c>
      <c r="Q238">
        <v>1000</v>
      </c>
      <c r="X238">
        <v>3.8999999999999999E-4</v>
      </c>
      <c r="Y238">
        <v>10362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212</v>
      </c>
      <c r="AG238">
        <v>0</v>
      </c>
      <c r="AH238">
        <v>2</v>
      </c>
      <c r="AI238">
        <v>991683158</v>
      </c>
      <c r="AJ238">
        <v>232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>
      <c r="A239">
        <f ca="1">ROW(Source!A76)</f>
        <v>76</v>
      </c>
      <c r="B239">
        <v>991683159</v>
      </c>
      <c r="C239">
        <v>991683152</v>
      </c>
      <c r="D239">
        <v>337974554</v>
      </c>
      <c r="E239">
        <v>1</v>
      </c>
      <c r="F239">
        <v>1</v>
      </c>
      <c r="G239">
        <v>1</v>
      </c>
      <c r="H239">
        <v>3</v>
      </c>
      <c r="I239" t="s">
        <v>630</v>
      </c>
      <c r="J239" t="s">
        <v>631</v>
      </c>
      <c r="K239" t="s">
        <v>632</v>
      </c>
      <c r="L239">
        <v>1346</v>
      </c>
      <c r="N239">
        <v>39568864</v>
      </c>
      <c r="O239" t="s">
        <v>540</v>
      </c>
      <c r="P239" t="s">
        <v>540</v>
      </c>
      <c r="Q239">
        <v>1</v>
      </c>
      <c r="X239">
        <v>7.0000000000000007E-2</v>
      </c>
      <c r="Y239">
        <v>23.09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F239" t="s">
        <v>212</v>
      </c>
      <c r="AG239">
        <v>0</v>
      </c>
      <c r="AH239">
        <v>2</v>
      </c>
      <c r="AI239">
        <v>991683159</v>
      </c>
      <c r="AJ239">
        <v>233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>
      <c r="A240">
        <f ca="1">ROW(Source!A76)</f>
        <v>76</v>
      </c>
      <c r="B240">
        <v>991683160</v>
      </c>
      <c r="C240">
        <v>991683152</v>
      </c>
      <c r="D240">
        <v>337978654</v>
      </c>
      <c r="E240">
        <v>1</v>
      </c>
      <c r="F240">
        <v>1</v>
      </c>
      <c r="G240">
        <v>1</v>
      </c>
      <c r="H240">
        <v>3</v>
      </c>
      <c r="I240" t="s">
        <v>625</v>
      </c>
      <c r="J240" t="s">
        <v>626</v>
      </c>
      <c r="K240" t="s">
        <v>627</v>
      </c>
      <c r="L240">
        <v>1348</v>
      </c>
      <c r="N240">
        <v>39568864</v>
      </c>
      <c r="O240" t="s">
        <v>530</v>
      </c>
      <c r="P240" t="s">
        <v>530</v>
      </c>
      <c r="Q240">
        <v>1000</v>
      </c>
      <c r="X240">
        <v>1.2700000000000001E-3</v>
      </c>
      <c r="Y240">
        <v>15323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 t="s">
        <v>212</v>
      </c>
      <c r="AG240">
        <v>0</v>
      </c>
      <c r="AH240">
        <v>2</v>
      </c>
      <c r="AI240">
        <v>991683160</v>
      </c>
      <c r="AJ240">
        <v>234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>
      <c r="A241">
        <f ca="1">ROW(Source!A76)</f>
        <v>76</v>
      </c>
      <c r="B241">
        <v>991683161</v>
      </c>
      <c r="C241">
        <v>991683152</v>
      </c>
      <c r="D241">
        <v>337995813</v>
      </c>
      <c r="E241">
        <v>1</v>
      </c>
      <c r="F241">
        <v>1</v>
      </c>
      <c r="G241">
        <v>1</v>
      </c>
      <c r="H241">
        <v>3</v>
      </c>
      <c r="I241" t="s">
        <v>633</v>
      </c>
      <c r="J241" t="s">
        <v>634</v>
      </c>
      <c r="K241" t="s">
        <v>635</v>
      </c>
      <c r="L241">
        <v>1348</v>
      </c>
      <c r="N241">
        <v>39568864</v>
      </c>
      <c r="O241" t="s">
        <v>530</v>
      </c>
      <c r="P241" t="s">
        <v>530</v>
      </c>
      <c r="Q241">
        <v>1000</v>
      </c>
      <c r="X241">
        <v>2.2000000000000001E-3</v>
      </c>
      <c r="Y241">
        <v>10100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F241" t="s">
        <v>212</v>
      </c>
      <c r="AG241">
        <v>0</v>
      </c>
      <c r="AH241">
        <v>2</v>
      </c>
      <c r="AI241">
        <v>991683161</v>
      </c>
      <c r="AJ241">
        <v>235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>
      <c r="A242">
        <f ca="1">ROW(Source!A76)</f>
        <v>76</v>
      </c>
      <c r="B242">
        <v>991683162</v>
      </c>
      <c r="C242">
        <v>991683152</v>
      </c>
      <c r="D242">
        <v>338004662</v>
      </c>
      <c r="E242">
        <v>1</v>
      </c>
      <c r="F242">
        <v>1</v>
      </c>
      <c r="G242">
        <v>1</v>
      </c>
      <c r="H242">
        <v>3</v>
      </c>
      <c r="I242" t="s">
        <v>218</v>
      </c>
      <c r="J242" t="s">
        <v>221</v>
      </c>
      <c r="K242" t="s">
        <v>219</v>
      </c>
      <c r="L242">
        <v>1035</v>
      </c>
      <c r="N242">
        <v>1013</v>
      </c>
      <c r="O242" t="s">
        <v>220</v>
      </c>
      <c r="P242" t="s">
        <v>220</v>
      </c>
      <c r="Q242">
        <v>1</v>
      </c>
      <c r="X242">
        <v>1</v>
      </c>
      <c r="Y242">
        <v>2453.8000000000002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212</v>
      </c>
      <c r="AG242">
        <v>0</v>
      </c>
      <c r="AH242">
        <v>2</v>
      </c>
      <c r="AI242">
        <v>991683162</v>
      </c>
      <c r="AJ242">
        <v>236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>
      <c r="A243">
        <f ca="1">ROW(Source!A76)</f>
        <v>76</v>
      </c>
      <c r="B243">
        <v>991683163</v>
      </c>
      <c r="C243">
        <v>991683152</v>
      </c>
      <c r="D243">
        <v>338009584</v>
      </c>
      <c r="E243">
        <v>1</v>
      </c>
      <c r="F243">
        <v>1</v>
      </c>
      <c r="G243">
        <v>1</v>
      </c>
      <c r="H243">
        <v>3</v>
      </c>
      <c r="I243" t="s">
        <v>636</v>
      </c>
      <c r="J243" t="s">
        <v>637</v>
      </c>
      <c r="K243" t="s">
        <v>638</v>
      </c>
      <c r="L243">
        <v>1339</v>
      </c>
      <c r="N243">
        <v>1007</v>
      </c>
      <c r="O243" t="s">
        <v>512</v>
      </c>
      <c r="P243" t="s">
        <v>512</v>
      </c>
      <c r="Q243">
        <v>1</v>
      </c>
      <c r="X243">
        <v>1.4E-2</v>
      </c>
      <c r="Y243">
        <v>485.9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212</v>
      </c>
      <c r="AG243">
        <v>0</v>
      </c>
      <c r="AH243">
        <v>2</v>
      </c>
      <c r="AI243">
        <v>991683163</v>
      </c>
      <c r="AJ243">
        <v>237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>
      <c r="A244">
        <f ca="1">ROW(Source!A76)</f>
        <v>76</v>
      </c>
      <c r="B244">
        <v>991683164</v>
      </c>
      <c r="C244">
        <v>991683152</v>
      </c>
      <c r="D244">
        <v>338025034</v>
      </c>
      <c r="E244">
        <v>1</v>
      </c>
      <c r="F244">
        <v>1</v>
      </c>
      <c r="G244">
        <v>1</v>
      </c>
      <c r="H244">
        <v>3</v>
      </c>
      <c r="I244" t="s">
        <v>639</v>
      </c>
      <c r="J244" t="s">
        <v>640</v>
      </c>
      <c r="K244" t="s">
        <v>641</v>
      </c>
      <c r="L244">
        <v>195242642</v>
      </c>
      <c r="N244">
        <v>1010</v>
      </c>
      <c r="O244" t="s">
        <v>145</v>
      </c>
      <c r="P244" t="s">
        <v>145</v>
      </c>
      <c r="Q244">
        <v>1</v>
      </c>
      <c r="X244">
        <v>1</v>
      </c>
      <c r="Y244">
        <v>23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212</v>
      </c>
      <c r="AG244">
        <v>0</v>
      </c>
      <c r="AH244">
        <v>2</v>
      </c>
      <c r="AI244">
        <v>991683164</v>
      </c>
      <c r="AJ244">
        <v>238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>
      <c r="A245">
        <f ca="1">ROW(Source!A76)</f>
        <v>76</v>
      </c>
      <c r="B245">
        <v>991683165</v>
      </c>
      <c r="C245">
        <v>991683152</v>
      </c>
      <c r="D245">
        <v>338025035</v>
      </c>
      <c r="E245">
        <v>1</v>
      </c>
      <c r="F245">
        <v>1</v>
      </c>
      <c r="G245">
        <v>1</v>
      </c>
      <c r="H245">
        <v>3</v>
      </c>
      <c r="I245" t="s">
        <v>200</v>
      </c>
      <c r="J245" t="s">
        <v>202</v>
      </c>
      <c r="K245" t="s">
        <v>201</v>
      </c>
      <c r="L245">
        <v>195242642</v>
      </c>
      <c r="N245">
        <v>1010</v>
      </c>
      <c r="O245" t="s">
        <v>145</v>
      </c>
      <c r="P245" t="s">
        <v>145</v>
      </c>
      <c r="Q245">
        <v>1</v>
      </c>
      <c r="X245">
        <v>1</v>
      </c>
      <c r="Y245">
        <v>27.99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0</v>
      </c>
      <c r="AF245" t="s">
        <v>212</v>
      </c>
      <c r="AG245">
        <v>0</v>
      </c>
      <c r="AH245">
        <v>2</v>
      </c>
      <c r="AI245">
        <v>991683165</v>
      </c>
      <c r="AJ245">
        <v>239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>
      <c r="A246">
        <f ca="1">ROW(Source!A77)</f>
        <v>77</v>
      </c>
      <c r="B246">
        <v>991683153</v>
      </c>
      <c r="C246">
        <v>991683152</v>
      </c>
      <c r="D246">
        <v>37775796</v>
      </c>
      <c r="E246">
        <v>1</v>
      </c>
      <c r="F246">
        <v>1</v>
      </c>
      <c r="G246">
        <v>1</v>
      </c>
      <c r="H246">
        <v>1</v>
      </c>
      <c r="I246" t="s">
        <v>628</v>
      </c>
      <c r="K246" t="s">
        <v>629</v>
      </c>
      <c r="L246">
        <v>1369</v>
      </c>
      <c r="N246">
        <v>1013</v>
      </c>
      <c r="O246" t="s">
        <v>499</v>
      </c>
      <c r="P246" t="s">
        <v>499</v>
      </c>
      <c r="Q246">
        <v>1</v>
      </c>
      <c r="X246">
        <v>14.17</v>
      </c>
      <c r="Y246">
        <v>0</v>
      </c>
      <c r="Z246">
        <v>0</v>
      </c>
      <c r="AA246">
        <v>0</v>
      </c>
      <c r="AB246">
        <v>9.2899999999999991</v>
      </c>
      <c r="AC246">
        <v>0</v>
      </c>
      <c r="AD246">
        <v>1</v>
      </c>
      <c r="AE246">
        <v>1</v>
      </c>
      <c r="AF246" t="s">
        <v>213</v>
      </c>
      <c r="AG246">
        <v>5.6680000000000001</v>
      </c>
      <c r="AH246">
        <v>2</v>
      </c>
      <c r="AI246">
        <v>991683153</v>
      </c>
      <c r="AJ246">
        <v>240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>
      <c r="A247">
        <f ca="1">ROW(Source!A77)</f>
        <v>77</v>
      </c>
      <c r="B247">
        <v>991683154</v>
      </c>
      <c r="C247">
        <v>991683152</v>
      </c>
      <c r="D247">
        <v>121548</v>
      </c>
      <c r="E247">
        <v>1</v>
      </c>
      <c r="F247">
        <v>1</v>
      </c>
      <c r="G247">
        <v>1</v>
      </c>
      <c r="H247">
        <v>1</v>
      </c>
      <c r="I247" t="s">
        <v>92</v>
      </c>
      <c r="K247" t="s">
        <v>500</v>
      </c>
      <c r="L247">
        <v>608254</v>
      </c>
      <c r="N247">
        <v>1013</v>
      </c>
      <c r="O247" t="s">
        <v>501</v>
      </c>
      <c r="P247" t="s">
        <v>501</v>
      </c>
      <c r="Q247">
        <v>1</v>
      </c>
      <c r="X247">
        <v>0.05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2</v>
      </c>
      <c r="AF247" t="s">
        <v>213</v>
      </c>
      <c r="AG247">
        <v>0.02</v>
      </c>
      <c r="AH247">
        <v>2</v>
      </c>
      <c r="AI247">
        <v>991683154</v>
      </c>
      <c r="AJ247">
        <v>241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>
      <c r="A248">
        <f ca="1">ROW(Source!A77)</f>
        <v>77</v>
      </c>
      <c r="B248">
        <v>991683155</v>
      </c>
      <c r="C248">
        <v>991683152</v>
      </c>
      <c r="D248">
        <v>338036808</v>
      </c>
      <c r="E248">
        <v>1</v>
      </c>
      <c r="F248">
        <v>1</v>
      </c>
      <c r="G248">
        <v>1</v>
      </c>
      <c r="H248">
        <v>2</v>
      </c>
      <c r="I248" t="s">
        <v>521</v>
      </c>
      <c r="J248" t="s">
        <v>522</v>
      </c>
      <c r="K248" t="s">
        <v>523</v>
      </c>
      <c r="L248">
        <v>1368</v>
      </c>
      <c r="N248">
        <v>91022270</v>
      </c>
      <c r="O248" t="s">
        <v>505</v>
      </c>
      <c r="P248" t="s">
        <v>505</v>
      </c>
      <c r="Q248">
        <v>1</v>
      </c>
      <c r="X248">
        <v>0.05</v>
      </c>
      <c r="Y248">
        <v>0</v>
      </c>
      <c r="Z248">
        <v>112</v>
      </c>
      <c r="AA248">
        <v>13.5</v>
      </c>
      <c r="AB248">
        <v>0</v>
      </c>
      <c r="AC248">
        <v>0</v>
      </c>
      <c r="AD248">
        <v>1</v>
      </c>
      <c r="AE248">
        <v>0</v>
      </c>
      <c r="AF248" t="s">
        <v>213</v>
      </c>
      <c r="AG248">
        <v>0.02</v>
      </c>
      <c r="AH248">
        <v>2</v>
      </c>
      <c r="AI248">
        <v>991683155</v>
      </c>
      <c r="AJ248">
        <v>242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>
      <c r="A249">
        <f ca="1">ROW(Source!A77)</f>
        <v>77</v>
      </c>
      <c r="B249">
        <v>991683156</v>
      </c>
      <c r="C249">
        <v>991683152</v>
      </c>
      <c r="D249">
        <v>338037086</v>
      </c>
      <c r="E249">
        <v>1</v>
      </c>
      <c r="F249">
        <v>1</v>
      </c>
      <c r="G249">
        <v>1</v>
      </c>
      <c r="H249">
        <v>2</v>
      </c>
      <c r="I249" t="s">
        <v>619</v>
      </c>
      <c r="J249" t="s">
        <v>620</v>
      </c>
      <c r="K249" t="s">
        <v>621</v>
      </c>
      <c r="L249">
        <v>1368</v>
      </c>
      <c r="N249">
        <v>91022270</v>
      </c>
      <c r="O249" t="s">
        <v>505</v>
      </c>
      <c r="P249" t="s">
        <v>505</v>
      </c>
      <c r="Q249">
        <v>1</v>
      </c>
      <c r="X249">
        <v>0.52</v>
      </c>
      <c r="Y249">
        <v>0</v>
      </c>
      <c r="Z249">
        <v>8.1</v>
      </c>
      <c r="AA249">
        <v>0</v>
      </c>
      <c r="AB249">
        <v>0</v>
      </c>
      <c r="AC249">
        <v>0</v>
      </c>
      <c r="AD249">
        <v>1</v>
      </c>
      <c r="AE249">
        <v>0</v>
      </c>
      <c r="AF249" t="s">
        <v>213</v>
      </c>
      <c r="AG249">
        <v>0.20799999999999999</v>
      </c>
      <c r="AH249">
        <v>2</v>
      </c>
      <c r="AI249">
        <v>991683156</v>
      </c>
      <c r="AJ249">
        <v>243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>
      <c r="A250">
        <f ca="1">ROW(Source!A77)</f>
        <v>77</v>
      </c>
      <c r="B250">
        <v>991683157</v>
      </c>
      <c r="C250">
        <v>991683152</v>
      </c>
      <c r="D250">
        <v>338039342</v>
      </c>
      <c r="E250">
        <v>1</v>
      </c>
      <c r="F250">
        <v>1</v>
      </c>
      <c r="G250">
        <v>1</v>
      </c>
      <c r="H250">
        <v>2</v>
      </c>
      <c r="I250" t="s">
        <v>524</v>
      </c>
      <c r="J250" t="s">
        <v>525</v>
      </c>
      <c r="K250" t="s">
        <v>526</v>
      </c>
      <c r="L250">
        <v>1368</v>
      </c>
      <c r="N250">
        <v>91022270</v>
      </c>
      <c r="O250" t="s">
        <v>505</v>
      </c>
      <c r="P250" t="s">
        <v>505</v>
      </c>
      <c r="Q250">
        <v>1</v>
      </c>
      <c r="X250">
        <v>0.03</v>
      </c>
      <c r="Y250">
        <v>0</v>
      </c>
      <c r="Z250">
        <v>87.17</v>
      </c>
      <c r="AA250">
        <v>11.6</v>
      </c>
      <c r="AB250">
        <v>0</v>
      </c>
      <c r="AC250">
        <v>0</v>
      </c>
      <c r="AD250">
        <v>1</v>
      </c>
      <c r="AE250">
        <v>0</v>
      </c>
      <c r="AF250" t="s">
        <v>213</v>
      </c>
      <c r="AG250">
        <v>1.2E-2</v>
      </c>
      <c r="AH250">
        <v>2</v>
      </c>
      <c r="AI250">
        <v>991683157</v>
      </c>
      <c r="AJ250">
        <v>244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>
      <c r="A251">
        <f ca="1">ROW(Source!A77)</f>
        <v>77</v>
      </c>
      <c r="B251">
        <v>991683158</v>
      </c>
      <c r="C251">
        <v>991683152</v>
      </c>
      <c r="D251">
        <v>337978401</v>
      </c>
      <c r="E251">
        <v>1</v>
      </c>
      <c r="F251">
        <v>1</v>
      </c>
      <c r="G251">
        <v>1</v>
      </c>
      <c r="H251">
        <v>3</v>
      </c>
      <c r="I251" t="s">
        <v>622</v>
      </c>
      <c r="J251" t="s">
        <v>623</v>
      </c>
      <c r="K251" t="s">
        <v>624</v>
      </c>
      <c r="L251">
        <v>1348</v>
      </c>
      <c r="N251">
        <v>39568864</v>
      </c>
      <c r="O251" t="s">
        <v>530</v>
      </c>
      <c r="P251" t="s">
        <v>530</v>
      </c>
      <c r="Q251">
        <v>1000</v>
      </c>
      <c r="X251">
        <v>3.8999999999999999E-4</v>
      </c>
      <c r="Y251">
        <v>10362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 t="s">
        <v>212</v>
      </c>
      <c r="AG251">
        <v>0</v>
      </c>
      <c r="AH251">
        <v>2</v>
      </c>
      <c r="AI251">
        <v>991683158</v>
      </c>
      <c r="AJ251">
        <v>245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>
      <c r="A252">
        <f ca="1">ROW(Source!A77)</f>
        <v>77</v>
      </c>
      <c r="B252">
        <v>991683159</v>
      </c>
      <c r="C252">
        <v>991683152</v>
      </c>
      <c r="D252">
        <v>337974554</v>
      </c>
      <c r="E252">
        <v>1</v>
      </c>
      <c r="F252">
        <v>1</v>
      </c>
      <c r="G252">
        <v>1</v>
      </c>
      <c r="H252">
        <v>3</v>
      </c>
      <c r="I252" t="s">
        <v>630</v>
      </c>
      <c r="J252" t="s">
        <v>631</v>
      </c>
      <c r="K252" t="s">
        <v>632</v>
      </c>
      <c r="L252">
        <v>1346</v>
      </c>
      <c r="N252">
        <v>39568864</v>
      </c>
      <c r="O252" t="s">
        <v>540</v>
      </c>
      <c r="P252" t="s">
        <v>540</v>
      </c>
      <c r="Q252">
        <v>1</v>
      </c>
      <c r="X252">
        <v>7.0000000000000007E-2</v>
      </c>
      <c r="Y252">
        <v>23.09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 t="s">
        <v>212</v>
      </c>
      <c r="AG252">
        <v>0</v>
      </c>
      <c r="AH252">
        <v>2</v>
      </c>
      <c r="AI252">
        <v>991683159</v>
      </c>
      <c r="AJ252">
        <v>246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>
      <c r="A253">
        <f ca="1">ROW(Source!A77)</f>
        <v>77</v>
      </c>
      <c r="B253">
        <v>991683160</v>
      </c>
      <c r="C253">
        <v>991683152</v>
      </c>
      <c r="D253">
        <v>337978654</v>
      </c>
      <c r="E253">
        <v>1</v>
      </c>
      <c r="F253">
        <v>1</v>
      </c>
      <c r="G253">
        <v>1</v>
      </c>
      <c r="H253">
        <v>3</v>
      </c>
      <c r="I253" t="s">
        <v>625</v>
      </c>
      <c r="J253" t="s">
        <v>626</v>
      </c>
      <c r="K253" t="s">
        <v>627</v>
      </c>
      <c r="L253">
        <v>1348</v>
      </c>
      <c r="N253">
        <v>39568864</v>
      </c>
      <c r="O253" t="s">
        <v>530</v>
      </c>
      <c r="P253" t="s">
        <v>530</v>
      </c>
      <c r="Q253">
        <v>1000</v>
      </c>
      <c r="X253">
        <v>1.2700000000000001E-3</v>
      </c>
      <c r="Y253">
        <v>15323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F253" t="s">
        <v>212</v>
      </c>
      <c r="AG253">
        <v>0</v>
      </c>
      <c r="AH253">
        <v>2</v>
      </c>
      <c r="AI253">
        <v>991683160</v>
      </c>
      <c r="AJ253">
        <v>247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>
      <c r="A254">
        <f ca="1">ROW(Source!A77)</f>
        <v>77</v>
      </c>
      <c r="B254">
        <v>991683161</v>
      </c>
      <c r="C254">
        <v>991683152</v>
      </c>
      <c r="D254">
        <v>337995813</v>
      </c>
      <c r="E254">
        <v>1</v>
      </c>
      <c r="F254">
        <v>1</v>
      </c>
      <c r="G254">
        <v>1</v>
      </c>
      <c r="H254">
        <v>3</v>
      </c>
      <c r="I254" t="s">
        <v>633</v>
      </c>
      <c r="J254" t="s">
        <v>634</v>
      </c>
      <c r="K254" t="s">
        <v>635</v>
      </c>
      <c r="L254">
        <v>1348</v>
      </c>
      <c r="N254">
        <v>39568864</v>
      </c>
      <c r="O254" t="s">
        <v>530</v>
      </c>
      <c r="P254" t="s">
        <v>530</v>
      </c>
      <c r="Q254">
        <v>1000</v>
      </c>
      <c r="X254">
        <v>2.2000000000000001E-3</v>
      </c>
      <c r="Y254">
        <v>10100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0</v>
      </c>
      <c r="AF254" t="s">
        <v>212</v>
      </c>
      <c r="AG254">
        <v>0</v>
      </c>
      <c r="AH254">
        <v>2</v>
      </c>
      <c r="AI254">
        <v>991683161</v>
      </c>
      <c r="AJ254">
        <v>248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>
      <c r="A255">
        <f ca="1">ROW(Source!A77)</f>
        <v>77</v>
      </c>
      <c r="B255">
        <v>991683162</v>
      </c>
      <c r="C255">
        <v>991683152</v>
      </c>
      <c r="D255">
        <v>338004662</v>
      </c>
      <c r="E255">
        <v>1</v>
      </c>
      <c r="F255">
        <v>1</v>
      </c>
      <c r="G255">
        <v>1</v>
      </c>
      <c r="H255">
        <v>3</v>
      </c>
      <c r="I255" t="s">
        <v>218</v>
      </c>
      <c r="J255" t="s">
        <v>221</v>
      </c>
      <c r="K255" t="s">
        <v>219</v>
      </c>
      <c r="L255">
        <v>1035</v>
      </c>
      <c r="N255">
        <v>1013</v>
      </c>
      <c r="O255" t="s">
        <v>220</v>
      </c>
      <c r="P255" t="s">
        <v>220</v>
      </c>
      <c r="Q255">
        <v>1</v>
      </c>
      <c r="X255">
        <v>1</v>
      </c>
      <c r="Y255">
        <v>2453.8000000000002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F255" t="s">
        <v>212</v>
      </c>
      <c r="AG255">
        <v>0</v>
      </c>
      <c r="AH255">
        <v>2</v>
      </c>
      <c r="AI255">
        <v>991683162</v>
      </c>
      <c r="AJ255">
        <v>249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>
      <c r="A256">
        <f ca="1">ROW(Source!A77)</f>
        <v>77</v>
      </c>
      <c r="B256">
        <v>991683163</v>
      </c>
      <c r="C256">
        <v>991683152</v>
      </c>
      <c r="D256">
        <v>338009584</v>
      </c>
      <c r="E256">
        <v>1</v>
      </c>
      <c r="F256">
        <v>1</v>
      </c>
      <c r="G256">
        <v>1</v>
      </c>
      <c r="H256">
        <v>3</v>
      </c>
      <c r="I256" t="s">
        <v>636</v>
      </c>
      <c r="J256" t="s">
        <v>637</v>
      </c>
      <c r="K256" t="s">
        <v>638</v>
      </c>
      <c r="L256">
        <v>1339</v>
      </c>
      <c r="N256">
        <v>1007</v>
      </c>
      <c r="O256" t="s">
        <v>512</v>
      </c>
      <c r="P256" t="s">
        <v>512</v>
      </c>
      <c r="Q256">
        <v>1</v>
      </c>
      <c r="X256">
        <v>1.4E-2</v>
      </c>
      <c r="Y256">
        <v>485.9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F256" t="s">
        <v>212</v>
      </c>
      <c r="AG256">
        <v>0</v>
      </c>
      <c r="AH256">
        <v>2</v>
      </c>
      <c r="AI256">
        <v>991683163</v>
      </c>
      <c r="AJ256">
        <v>250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>
      <c r="A257">
        <f ca="1">ROW(Source!A77)</f>
        <v>77</v>
      </c>
      <c r="B257">
        <v>991683164</v>
      </c>
      <c r="C257">
        <v>991683152</v>
      </c>
      <c r="D257">
        <v>338025034</v>
      </c>
      <c r="E257">
        <v>1</v>
      </c>
      <c r="F257">
        <v>1</v>
      </c>
      <c r="G257">
        <v>1</v>
      </c>
      <c r="H257">
        <v>3</v>
      </c>
      <c r="I257" t="s">
        <v>639</v>
      </c>
      <c r="J257" t="s">
        <v>640</v>
      </c>
      <c r="K257" t="s">
        <v>641</v>
      </c>
      <c r="L257">
        <v>195242642</v>
      </c>
      <c r="N257">
        <v>1010</v>
      </c>
      <c r="O257" t="s">
        <v>145</v>
      </c>
      <c r="P257" t="s">
        <v>145</v>
      </c>
      <c r="Q257">
        <v>1</v>
      </c>
      <c r="X257">
        <v>1</v>
      </c>
      <c r="Y257">
        <v>23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F257" t="s">
        <v>212</v>
      </c>
      <c r="AG257">
        <v>0</v>
      </c>
      <c r="AH257">
        <v>2</v>
      </c>
      <c r="AI257">
        <v>991683164</v>
      </c>
      <c r="AJ257">
        <v>251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>
      <c r="A258">
        <f ca="1">ROW(Source!A77)</f>
        <v>77</v>
      </c>
      <c r="B258">
        <v>991683165</v>
      </c>
      <c r="C258">
        <v>991683152</v>
      </c>
      <c r="D258">
        <v>338025035</v>
      </c>
      <c r="E258">
        <v>1</v>
      </c>
      <c r="F258">
        <v>1</v>
      </c>
      <c r="G258">
        <v>1</v>
      </c>
      <c r="H258">
        <v>3</v>
      </c>
      <c r="I258" t="s">
        <v>200</v>
      </c>
      <c r="J258" t="s">
        <v>202</v>
      </c>
      <c r="K258" t="s">
        <v>201</v>
      </c>
      <c r="L258">
        <v>195242642</v>
      </c>
      <c r="N258">
        <v>1010</v>
      </c>
      <c r="O258" t="s">
        <v>145</v>
      </c>
      <c r="P258" t="s">
        <v>145</v>
      </c>
      <c r="Q258">
        <v>1</v>
      </c>
      <c r="X258">
        <v>1</v>
      </c>
      <c r="Y258">
        <v>27.99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0</v>
      </c>
      <c r="AF258" t="s">
        <v>212</v>
      </c>
      <c r="AG258">
        <v>0</v>
      </c>
      <c r="AH258">
        <v>2</v>
      </c>
      <c r="AI258">
        <v>991683165</v>
      </c>
      <c r="AJ258">
        <v>252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>
      <c r="A259">
        <f ca="1">ROW(Source!A78)</f>
        <v>78</v>
      </c>
      <c r="B259">
        <v>991683171</v>
      </c>
      <c r="C259">
        <v>991683170</v>
      </c>
      <c r="D259">
        <v>37775796</v>
      </c>
      <c r="E259">
        <v>1</v>
      </c>
      <c r="F259">
        <v>1</v>
      </c>
      <c r="G259">
        <v>1</v>
      </c>
      <c r="H259">
        <v>1</v>
      </c>
      <c r="I259" t="s">
        <v>628</v>
      </c>
      <c r="K259" t="s">
        <v>629</v>
      </c>
      <c r="L259">
        <v>1369</v>
      </c>
      <c r="N259">
        <v>1013</v>
      </c>
      <c r="O259" t="s">
        <v>499</v>
      </c>
      <c r="P259" t="s">
        <v>499</v>
      </c>
      <c r="Q259">
        <v>1</v>
      </c>
      <c r="X259">
        <v>14.17</v>
      </c>
      <c r="Y259">
        <v>0</v>
      </c>
      <c r="Z259">
        <v>0</v>
      </c>
      <c r="AA259">
        <v>0</v>
      </c>
      <c r="AB259">
        <v>9.2899999999999991</v>
      </c>
      <c r="AC259">
        <v>0</v>
      </c>
      <c r="AD259">
        <v>1</v>
      </c>
      <c r="AE259">
        <v>1</v>
      </c>
      <c r="AF259" t="s">
        <v>98</v>
      </c>
      <c r="AG259">
        <v>16.295500000000001</v>
      </c>
      <c r="AH259">
        <v>2</v>
      </c>
      <c r="AI259">
        <v>991683171</v>
      </c>
      <c r="AJ259">
        <v>253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>
      <c r="A260">
        <f ca="1">ROW(Source!A78)</f>
        <v>78</v>
      </c>
      <c r="B260">
        <v>991683172</v>
      </c>
      <c r="C260">
        <v>991683170</v>
      </c>
      <c r="D260">
        <v>121548</v>
      </c>
      <c r="E260">
        <v>1</v>
      </c>
      <c r="F260">
        <v>1</v>
      </c>
      <c r="G260">
        <v>1</v>
      </c>
      <c r="H260">
        <v>1</v>
      </c>
      <c r="I260" t="s">
        <v>92</v>
      </c>
      <c r="K260" t="s">
        <v>500</v>
      </c>
      <c r="L260">
        <v>608254</v>
      </c>
      <c r="N260">
        <v>1013</v>
      </c>
      <c r="O260" t="s">
        <v>501</v>
      </c>
      <c r="P260" t="s">
        <v>501</v>
      </c>
      <c r="Q260">
        <v>1</v>
      </c>
      <c r="X260">
        <v>0.05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2</v>
      </c>
      <c r="AF260" t="s">
        <v>97</v>
      </c>
      <c r="AG260">
        <v>6.25E-2</v>
      </c>
      <c r="AH260">
        <v>2</v>
      </c>
      <c r="AI260">
        <v>991683172</v>
      </c>
      <c r="AJ260">
        <v>254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>
      <c r="A261">
        <f ca="1">ROW(Source!A78)</f>
        <v>78</v>
      </c>
      <c r="B261">
        <v>991683173</v>
      </c>
      <c r="C261">
        <v>991683170</v>
      </c>
      <c r="D261">
        <v>338036808</v>
      </c>
      <c r="E261">
        <v>1</v>
      </c>
      <c r="F261">
        <v>1</v>
      </c>
      <c r="G261">
        <v>1</v>
      </c>
      <c r="H261">
        <v>2</v>
      </c>
      <c r="I261" t="s">
        <v>521</v>
      </c>
      <c r="J261" t="s">
        <v>522</v>
      </c>
      <c r="K261" t="s">
        <v>523</v>
      </c>
      <c r="L261">
        <v>1368</v>
      </c>
      <c r="N261">
        <v>91022270</v>
      </c>
      <c r="O261" t="s">
        <v>505</v>
      </c>
      <c r="P261" t="s">
        <v>505</v>
      </c>
      <c r="Q261">
        <v>1</v>
      </c>
      <c r="X261">
        <v>0.05</v>
      </c>
      <c r="Y261">
        <v>0</v>
      </c>
      <c r="Z261">
        <v>112</v>
      </c>
      <c r="AA261">
        <v>13.5</v>
      </c>
      <c r="AB261">
        <v>0</v>
      </c>
      <c r="AC261">
        <v>0</v>
      </c>
      <c r="AD261">
        <v>1</v>
      </c>
      <c r="AE261">
        <v>0</v>
      </c>
      <c r="AF261" t="s">
        <v>97</v>
      </c>
      <c r="AG261">
        <v>6.25E-2</v>
      </c>
      <c r="AH261">
        <v>2</v>
      </c>
      <c r="AI261">
        <v>991683173</v>
      </c>
      <c r="AJ261">
        <v>255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>
      <c r="A262">
        <f ca="1">ROW(Source!A78)</f>
        <v>78</v>
      </c>
      <c r="B262">
        <v>991683174</v>
      </c>
      <c r="C262">
        <v>991683170</v>
      </c>
      <c r="D262">
        <v>338037086</v>
      </c>
      <c r="E262">
        <v>1</v>
      </c>
      <c r="F262">
        <v>1</v>
      </c>
      <c r="G262">
        <v>1</v>
      </c>
      <c r="H262">
        <v>2</v>
      </c>
      <c r="I262" t="s">
        <v>619</v>
      </c>
      <c r="J262" t="s">
        <v>620</v>
      </c>
      <c r="K262" t="s">
        <v>621</v>
      </c>
      <c r="L262">
        <v>1368</v>
      </c>
      <c r="N262">
        <v>91022270</v>
      </c>
      <c r="O262" t="s">
        <v>505</v>
      </c>
      <c r="P262" t="s">
        <v>505</v>
      </c>
      <c r="Q262">
        <v>1</v>
      </c>
      <c r="X262">
        <v>0.52</v>
      </c>
      <c r="Y262">
        <v>0</v>
      </c>
      <c r="Z262">
        <v>8.1</v>
      </c>
      <c r="AA262">
        <v>0</v>
      </c>
      <c r="AB262">
        <v>0</v>
      </c>
      <c r="AC262">
        <v>0</v>
      </c>
      <c r="AD262">
        <v>1</v>
      </c>
      <c r="AE262">
        <v>0</v>
      </c>
      <c r="AF262" t="s">
        <v>97</v>
      </c>
      <c r="AG262">
        <v>0.65</v>
      </c>
      <c r="AH262">
        <v>2</v>
      </c>
      <c r="AI262">
        <v>991683174</v>
      </c>
      <c r="AJ262">
        <v>256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>
      <c r="A263">
        <f ca="1">ROW(Source!A78)</f>
        <v>78</v>
      </c>
      <c r="B263">
        <v>991683175</v>
      </c>
      <c r="C263">
        <v>991683170</v>
      </c>
      <c r="D263">
        <v>338039342</v>
      </c>
      <c r="E263">
        <v>1</v>
      </c>
      <c r="F263">
        <v>1</v>
      </c>
      <c r="G263">
        <v>1</v>
      </c>
      <c r="H263">
        <v>2</v>
      </c>
      <c r="I263" t="s">
        <v>524</v>
      </c>
      <c r="J263" t="s">
        <v>525</v>
      </c>
      <c r="K263" t="s">
        <v>526</v>
      </c>
      <c r="L263">
        <v>1368</v>
      </c>
      <c r="N263">
        <v>91022270</v>
      </c>
      <c r="O263" t="s">
        <v>505</v>
      </c>
      <c r="P263" t="s">
        <v>505</v>
      </c>
      <c r="Q263">
        <v>1</v>
      </c>
      <c r="X263">
        <v>0.03</v>
      </c>
      <c r="Y263">
        <v>0</v>
      </c>
      <c r="Z263">
        <v>87.17</v>
      </c>
      <c r="AA263">
        <v>11.6</v>
      </c>
      <c r="AB263">
        <v>0</v>
      </c>
      <c r="AC263">
        <v>0</v>
      </c>
      <c r="AD263">
        <v>1</v>
      </c>
      <c r="AE263">
        <v>0</v>
      </c>
      <c r="AF263" t="s">
        <v>97</v>
      </c>
      <c r="AG263">
        <v>3.7499999999999999E-2</v>
      </c>
      <c r="AH263">
        <v>2</v>
      </c>
      <c r="AI263">
        <v>991683175</v>
      </c>
      <c r="AJ263">
        <v>257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>
      <c r="A264">
        <f ca="1">ROW(Source!A78)</f>
        <v>78</v>
      </c>
      <c r="B264">
        <v>991683176</v>
      </c>
      <c r="C264">
        <v>991683170</v>
      </c>
      <c r="D264">
        <v>337978401</v>
      </c>
      <c r="E264">
        <v>1</v>
      </c>
      <c r="F264">
        <v>1</v>
      </c>
      <c r="G264">
        <v>1</v>
      </c>
      <c r="H264">
        <v>3</v>
      </c>
      <c r="I264" t="s">
        <v>622</v>
      </c>
      <c r="J264" t="s">
        <v>623</v>
      </c>
      <c r="K264" t="s">
        <v>624</v>
      </c>
      <c r="L264">
        <v>1348</v>
      </c>
      <c r="N264">
        <v>39568864</v>
      </c>
      <c r="O264" t="s">
        <v>530</v>
      </c>
      <c r="P264" t="s">
        <v>530</v>
      </c>
      <c r="Q264">
        <v>1000</v>
      </c>
      <c r="X264">
        <v>3.8999999999999999E-4</v>
      </c>
      <c r="Y264">
        <v>10362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G264">
        <v>3.8999999999999999E-4</v>
      </c>
      <c r="AH264">
        <v>2</v>
      </c>
      <c r="AI264">
        <v>991683176</v>
      </c>
      <c r="AJ264">
        <v>258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>
      <c r="A265">
        <f ca="1">ROW(Source!A78)</f>
        <v>78</v>
      </c>
      <c r="B265">
        <v>991683177</v>
      </c>
      <c r="C265">
        <v>991683170</v>
      </c>
      <c r="D265">
        <v>337974554</v>
      </c>
      <c r="E265">
        <v>1</v>
      </c>
      <c r="F265">
        <v>1</v>
      </c>
      <c r="G265">
        <v>1</v>
      </c>
      <c r="H265">
        <v>3</v>
      </c>
      <c r="I265" t="s">
        <v>630</v>
      </c>
      <c r="J265" t="s">
        <v>631</v>
      </c>
      <c r="K265" t="s">
        <v>632</v>
      </c>
      <c r="L265">
        <v>1346</v>
      </c>
      <c r="N265">
        <v>39568864</v>
      </c>
      <c r="O265" t="s">
        <v>540</v>
      </c>
      <c r="P265" t="s">
        <v>540</v>
      </c>
      <c r="Q265">
        <v>1</v>
      </c>
      <c r="X265">
        <v>7.0000000000000007E-2</v>
      </c>
      <c r="Y265">
        <v>23.09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G265">
        <v>7.0000000000000007E-2</v>
      </c>
      <c r="AH265">
        <v>2</v>
      </c>
      <c r="AI265">
        <v>991683177</v>
      </c>
      <c r="AJ265">
        <v>259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>
      <c r="A266">
        <f ca="1">ROW(Source!A78)</f>
        <v>78</v>
      </c>
      <c r="B266">
        <v>991683178</v>
      </c>
      <c r="C266">
        <v>991683170</v>
      </c>
      <c r="D266">
        <v>337978654</v>
      </c>
      <c r="E266">
        <v>1</v>
      </c>
      <c r="F266">
        <v>1</v>
      </c>
      <c r="G266">
        <v>1</v>
      </c>
      <c r="H266">
        <v>3</v>
      </c>
      <c r="I266" t="s">
        <v>625</v>
      </c>
      <c r="J266" t="s">
        <v>626</v>
      </c>
      <c r="K266" t="s">
        <v>627</v>
      </c>
      <c r="L266">
        <v>1348</v>
      </c>
      <c r="N266">
        <v>39568864</v>
      </c>
      <c r="O266" t="s">
        <v>530</v>
      </c>
      <c r="P266" t="s">
        <v>530</v>
      </c>
      <c r="Q266">
        <v>1000</v>
      </c>
      <c r="X266">
        <v>1.2700000000000001E-3</v>
      </c>
      <c r="Y266">
        <v>15323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G266">
        <v>1.2700000000000001E-3</v>
      </c>
      <c r="AH266">
        <v>2</v>
      </c>
      <c r="AI266">
        <v>991683178</v>
      </c>
      <c r="AJ266">
        <v>260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>
      <c r="A267">
        <f ca="1">ROW(Source!A78)</f>
        <v>78</v>
      </c>
      <c r="B267">
        <v>991683179</v>
      </c>
      <c r="C267">
        <v>991683170</v>
      </c>
      <c r="D267">
        <v>337995813</v>
      </c>
      <c r="E267">
        <v>1</v>
      </c>
      <c r="F267">
        <v>1</v>
      </c>
      <c r="G267">
        <v>1</v>
      </c>
      <c r="H267">
        <v>3</v>
      </c>
      <c r="I267" t="s">
        <v>633</v>
      </c>
      <c r="J267" t="s">
        <v>634</v>
      </c>
      <c r="K267" t="s">
        <v>635</v>
      </c>
      <c r="L267">
        <v>1348</v>
      </c>
      <c r="N267">
        <v>39568864</v>
      </c>
      <c r="O267" t="s">
        <v>530</v>
      </c>
      <c r="P267" t="s">
        <v>530</v>
      </c>
      <c r="Q267">
        <v>1000</v>
      </c>
      <c r="X267">
        <v>2.2000000000000001E-3</v>
      </c>
      <c r="Y267">
        <v>10100</v>
      </c>
      <c r="Z267">
        <v>0</v>
      </c>
      <c r="AA267">
        <v>0</v>
      </c>
      <c r="AB267">
        <v>0</v>
      </c>
      <c r="AC267">
        <v>0</v>
      </c>
      <c r="AD267">
        <v>1</v>
      </c>
      <c r="AE267">
        <v>0</v>
      </c>
      <c r="AG267">
        <v>2.2000000000000001E-3</v>
      </c>
      <c r="AH267">
        <v>2</v>
      </c>
      <c r="AI267">
        <v>991683179</v>
      </c>
      <c r="AJ267">
        <v>261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>
      <c r="A268">
        <f ca="1">ROW(Source!A78)</f>
        <v>78</v>
      </c>
      <c r="B268">
        <v>991683180</v>
      </c>
      <c r="C268">
        <v>991683170</v>
      </c>
      <c r="D268">
        <v>338004662</v>
      </c>
      <c r="E268">
        <v>1</v>
      </c>
      <c r="F268">
        <v>1</v>
      </c>
      <c r="G268">
        <v>1</v>
      </c>
      <c r="H268">
        <v>3</v>
      </c>
      <c r="I268" t="s">
        <v>218</v>
      </c>
      <c r="J268" t="s">
        <v>221</v>
      </c>
      <c r="K268" t="s">
        <v>219</v>
      </c>
      <c r="L268">
        <v>1035</v>
      </c>
      <c r="N268">
        <v>1013</v>
      </c>
      <c r="O268" t="s">
        <v>220</v>
      </c>
      <c r="P268" t="s">
        <v>220</v>
      </c>
      <c r="Q268">
        <v>1</v>
      </c>
      <c r="X268">
        <v>1</v>
      </c>
      <c r="Y268">
        <v>2453.8000000000002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0</v>
      </c>
      <c r="AG268">
        <v>1</v>
      </c>
      <c r="AH268">
        <v>2</v>
      </c>
      <c r="AI268">
        <v>991683180</v>
      </c>
      <c r="AJ268">
        <v>262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>
      <c r="A269">
        <f ca="1">ROW(Source!A78)</f>
        <v>78</v>
      </c>
      <c r="B269">
        <v>991683181</v>
      </c>
      <c r="C269">
        <v>991683170</v>
      </c>
      <c r="D269">
        <v>338009584</v>
      </c>
      <c r="E269">
        <v>1</v>
      </c>
      <c r="F269">
        <v>1</v>
      </c>
      <c r="G269">
        <v>1</v>
      </c>
      <c r="H269">
        <v>3</v>
      </c>
      <c r="I269" t="s">
        <v>636</v>
      </c>
      <c r="J269" t="s">
        <v>637</v>
      </c>
      <c r="K269" t="s">
        <v>638</v>
      </c>
      <c r="L269">
        <v>1339</v>
      </c>
      <c r="N269">
        <v>1007</v>
      </c>
      <c r="O269" t="s">
        <v>512</v>
      </c>
      <c r="P269" t="s">
        <v>512</v>
      </c>
      <c r="Q269">
        <v>1</v>
      </c>
      <c r="X269">
        <v>1.4E-2</v>
      </c>
      <c r="Y269">
        <v>485.9</v>
      </c>
      <c r="Z269">
        <v>0</v>
      </c>
      <c r="AA269">
        <v>0</v>
      </c>
      <c r="AB269">
        <v>0</v>
      </c>
      <c r="AC269">
        <v>0</v>
      </c>
      <c r="AD269">
        <v>1</v>
      </c>
      <c r="AE269">
        <v>0</v>
      </c>
      <c r="AG269">
        <v>1.4E-2</v>
      </c>
      <c r="AH269">
        <v>2</v>
      </c>
      <c r="AI269">
        <v>991683181</v>
      </c>
      <c r="AJ269">
        <v>263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>
      <c r="A270">
        <f ca="1">ROW(Source!A78)</f>
        <v>78</v>
      </c>
      <c r="B270">
        <v>991683182</v>
      </c>
      <c r="C270">
        <v>991683170</v>
      </c>
      <c r="D270">
        <v>338025034</v>
      </c>
      <c r="E270">
        <v>1</v>
      </c>
      <c r="F270">
        <v>1</v>
      </c>
      <c r="G270">
        <v>1</v>
      </c>
      <c r="H270">
        <v>3</v>
      </c>
      <c r="I270" t="s">
        <v>639</v>
      </c>
      <c r="J270" t="s">
        <v>640</v>
      </c>
      <c r="K270" t="s">
        <v>641</v>
      </c>
      <c r="L270">
        <v>195242642</v>
      </c>
      <c r="N270">
        <v>1010</v>
      </c>
      <c r="O270" t="s">
        <v>145</v>
      </c>
      <c r="P270" t="s">
        <v>145</v>
      </c>
      <c r="Q270">
        <v>1</v>
      </c>
      <c r="X270">
        <v>1</v>
      </c>
      <c r="Y270">
        <v>23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0</v>
      </c>
      <c r="AG270">
        <v>1</v>
      </c>
      <c r="AH270">
        <v>2</v>
      </c>
      <c r="AI270">
        <v>991683182</v>
      </c>
      <c r="AJ270">
        <v>264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>
      <c r="A271">
        <f ca="1">ROW(Source!A78)</f>
        <v>78</v>
      </c>
      <c r="B271">
        <v>991683183</v>
      </c>
      <c r="C271">
        <v>991683170</v>
      </c>
      <c r="D271">
        <v>338025035</v>
      </c>
      <c r="E271">
        <v>1</v>
      </c>
      <c r="F271">
        <v>1</v>
      </c>
      <c r="G271">
        <v>1</v>
      </c>
      <c r="H271">
        <v>3</v>
      </c>
      <c r="I271" t="s">
        <v>200</v>
      </c>
      <c r="J271" t="s">
        <v>202</v>
      </c>
      <c r="K271" t="s">
        <v>201</v>
      </c>
      <c r="L271">
        <v>195242642</v>
      </c>
      <c r="N271">
        <v>1010</v>
      </c>
      <c r="O271" t="s">
        <v>145</v>
      </c>
      <c r="P271" t="s">
        <v>145</v>
      </c>
      <c r="Q271">
        <v>1</v>
      </c>
      <c r="X271">
        <v>1</v>
      </c>
      <c r="Y271">
        <v>27.99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G271">
        <v>1</v>
      </c>
      <c r="AH271">
        <v>2</v>
      </c>
      <c r="AI271">
        <v>991683183</v>
      </c>
      <c r="AJ271">
        <v>265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>
      <c r="A272">
        <f ca="1">ROW(Source!A79)</f>
        <v>79</v>
      </c>
      <c r="B272">
        <v>991683171</v>
      </c>
      <c r="C272">
        <v>991683170</v>
      </c>
      <c r="D272">
        <v>37775796</v>
      </c>
      <c r="E272">
        <v>1</v>
      </c>
      <c r="F272">
        <v>1</v>
      </c>
      <c r="G272">
        <v>1</v>
      </c>
      <c r="H272">
        <v>1</v>
      </c>
      <c r="I272" t="s">
        <v>628</v>
      </c>
      <c r="K272" t="s">
        <v>629</v>
      </c>
      <c r="L272">
        <v>1369</v>
      </c>
      <c r="N272">
        <v>1013</v>
      </c>
      <c r="O272" t="s">
        <v>499</v>
      </c>
      <c r="P272" t="s">
        <v>499</v>
      </c>
      <c r="Q272">
        <v>1</v>
      </c>
      <c r="X272">
        <v>14.17</v>
      </c>
      <c r="Y272">
        <v>0</v>
      </c>
      <c r="Z272">
        <v>0</v>
      </c>
      <c r="AA272">
        <v>0</v>
      </c>
      <c r="AB272">
        <v>9.2899999999999991</v>
      </c>
      <c r="AC272">
        <v>0</v>
      </c>
      <c r="AD272">
        <v>1</v>
      </c>
      <c r="AE272">
        <v>1</v>
      </c>
      <c r="AF272" t="s">
        <v>98</v>
      </c>
      <c r="AG272">
        <v>16.295500000000001</v>
      </c>
      <c r="AH272">
        <v>2</v>
      </c>
      <c r="AI272">
        <v>991683171</v>
      </c>
      <c r="AJ272">
        <v>267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>
      <c r="A273">
        <f ca="1">ROW(Source!A79)</f>
        <v>79</v>
      </c>
      <c r="B273">
        <v>991683172</v>
      </c>
      <c r="C273">
        <v>991683170</v>
      </c>
      <c r="D273">
        <v>121548</v>
      </c>
      <c r="E273">
        <v>1</v>
      </c>
      <c r="F273">
        <v>1</v>
      </c>
      <c r="G273">
        <v>1</v>
      </c>
      <c r="H273">
        <v>1</v>
      </c>
      <c r="I273" t="s">
        <v>92</v>
      </c>
      <c r="K273" t="s">
        <v>500</v>
      </c>
      <c r="L273">
        <v>608254</v>
      </c>
      <c r="N273">
        <v>1013</v>
      </c>
      <c r="O273" t="s">
        <v>501</v>
      </c>
      <c r="P273" t="s">
        <v>501</v>
      </c>
      <c r="Q273">
        <v>1</v>
      </c>
      <c r="X273">
        <v>0.05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2</v>
      </c>
      <c r="AF273" t="s">
        <v>97</v>
      </c>
      <c r="AG273">
        <v>6.25E-2</v>
      </c>
      <c r="AH273">
        <v>2</v>
      </c>
      <c r="AI273">
        <v>991683172</v>
      </c>
      <c r="AJ273">
        <v>268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>
      <c r="A274">
        <f ca="1">ROW(Source!A79)</f>
        <v>79</v>
      </c>
      <c r="B274">
        <v>991683173</v>
      </c>
      <c r="C274">
        <v>991683170</v>
      </c>
      <c r="D274">
        <v>338036808</v>
      </c>
      <c r="E274">
        <v>1</v>
      </c>
      <c r="F274">
        <v>1</v>
      </c>
      <c r="G274">
        <v>1</v>
      </c>
      <c r="H274">
        <v>2</v>
      </c>
      <c r="I274" t="s">
        <v>521</v>
      </c>
      <c r="J274" t="s">
        <v>522</v>
      </c>
      <c r="K274" t="s">
        <v>523</v>
      </c>
      <c r="L274">
        <v>1368</v>
      </c>
      <c r="N274">
        <v>91022270</v>
      </c>
      <c r="O274" t="s">
        <v>505</v>
      </c>
      <c r="P274" t="s">
        <v>505</v>
      </c>
      <c r="Q274">
        <v>1</v>
      </c>
      <c r="X274">
        <v>0.05</v>
      </c>
      <c r="Y274">
        <v>0</v>
      </c>
      <c r="Z274">
        <v>112</v>
      </c>
      <c r="AA274">
        <v>13.5</v>
      </c>
      <c r="AB274">
        <v>0</v>
      </c>
      <c r="AC274">
        <v>0</v>
      </c>
      <c r="AD274">
        <v>1</v>
      </c>
      <c r="AE274">
        <v>0</v>
      </c>
      <c r="AF274" t="s">
        <v>97</v>
      </c>
      <c r="AG274">
        <v>6.25E-2</v>
      </c>
      <c r="AH274">
        <v>2</v>
      </c>
      <c r="AI274">
        <v>991683173</v>
      </c>
      <c r="AJ274">
        <v>269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>
      <c r="A275">
        <f ca="1">ROW(Source!A79)</f>
        <v>79</v>
      </c>
      <c r="B275">
        <v>991683174</v>
      </c>
      <c r="C275">
        <v>991683170</v>
      </c>
      <c r="D275">
        <v>338037086</v>
      </c>
      <c r="E275">
        <v>1</v>
      </c>
      <c r="F275">
        <v>1</v>
      </c>
      <c r="G275">
        <v>1</v>
      </c>
      <c r="H275">
        <v>2</v>
      </c>
      <c r="I275" t="s">
        <v>619</v>
      </c>
      <c r="J275" t="s">
        <v>620</v>
      </c>
      <c r="K275" t="s">
        <v>621</v>
      </c>
      <c r="L275">
        <v>1368</v>
      </c>
      <c r="N275">
        <v>91022270</v>
      </c>
      <c r="O275" t="s">
        <v>505</v>
      </c>
      <c r="P275" t="s">
        <v>505</v>
      </c>
      <c r="Q275">
        <v>1</v>
      </c>
      <c r="X275">
        <v>0.52</v>
      </c>
      <c r="Y275">
        <v>0</v>
      </c>
      <c r="Z275">
        <v>8.1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97</v>
      </c>
      <c r="AG275">
        <v>0.65</v>
      </c>
      <c r="AH275">
        <v>2</v>
      </c>
      <c r="AI275">
        <v>991683174</v>
      </c>
      <c r="AJ275">
        <v>270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>
      <c r="A276">
        <f ca="1">ROW(Source!A79)</f>
        <v>79</v>
      </c>
      <c r="B276">
        <v>991683175</v>
      </c>
      <c r="C276">
        <v>991683170</v>
      </c>
      <c r="D276">
        <v>338039342</v>
      </c>
      <c r="E276">
        <v>1</v>
      </c>
      <c r="F276">
        <v>1</v>
      </c>
      <c r="G276">
        <v>1</v>
      </c>
      <c r="H276">
        <v>2</v>
      </c>
      <c r="I276" t="s">
        <v>524</v>
      </c>
      <c r="J276" t="s">
        <v>525</v>
      </c>
      <c r="K276" t="s">
        <v>526</v>
      </c>
      <c r="L276">
        <v>1368</v>
      </c>
      <c r="N276">
        <v>91022270</v>
      </c>
      <c r="O276" t="s">
        <v>505</v>
      </c>
      <c r="P276" t="s">
        <v>505</v>
      </c>
      <c r="Q276">
        <v>1</v>
      </c>
      <c r="X276">
        <v>0.03</v>
      </c>
      <c r="Y276">
        <v>0</v>
      </c>
      <c r="Z276">
        <v>87.17</v>
      </c>
      <c r="AA276">
        <v>11.6</v>
      </c>
      <c r="AB276">
        <v>0</v>
      </c>
      <c r="AC276">
        <v>0</v>
      </c>
      <c r="AD276">
        <v>1</v>
      </c>
      <c r="AE276">
        <v>0</v>
      </c>
      <c r="AF276" t="s">
        <v>97</v>
      </c>
      <c r="AG276">
        <v>3.7499999999999999E-2</v>
      </c>
      <c r="AH276">
        <v>2</v>
      </c>
      <c r="AI276">
        <v>991683175</v>
      </c>
      <c r="AJ276">
        <v>271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>
      <c r="A277">
        <f ca="1">ROW(Source!A79)</f>
        <v>79</v>
      </c>
      <c r="B277">
        <v>991683176</v>
      </c>
      <c r="C277">
        <v>991683170</v>
      </c>
      <c r="D277">
        <v>337978401</v>
      </c>
      <c r="E277">
        <v>1</v>
      </c>
      <c r="F277">
        <v>1</v>
      </c>
      <c r="G277">
        <v>1</v>
      </c>
      <c r="H277">
        <v>3</v>
      </c>
      <c r="I277" t="s">
        <v>622</v>
      </c>
      <c r="J277" t="s">
        <v>623</v>
      </c>
      <c r="K277" t="s">
        <v>624</v>
      </c>
      <c r="L277">
        <v>1348</v>
      </c>
      <c r="N277">
        <v>39568864</v>
      </c>
      <c r="O277" t="s">
        <v>530</v>
      </c>
      <c r="P277" t="s">
        <v>530</v>
      </c>
      <c r="Q277">
        <v>1000</v>
      </c>
      <c r="X277">
        <v>3.8999999999999999E-4</v>
      </c>
      <c r="Y277">
        <v>10362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G277">
        <v>3.8999999999999999E-4</v>
      </c>
      <c r="AH277">
        <v>2</v>
      </c>
      <c r="AI277">
        <v>991683176</v>
      </c>
      <c r="AJ277">
        <v>272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>
      <c r="A278">
        <f ca="1">ROW(Source!A79)</f>
        <v>79</v>
      </c>
      <c r="B278">
        <v>991683177</v>
      </c>
      <c r="C278">
        <v>991683170</v>
      </c>
      <c r="D278">
        <v>337974554</v>
      </c>
      <c r="E278">
        <v>1</v>
      </c>
      <c r="F278">
        <v>1</v>
      </c>
      <c r="G278">
        <v>1</v>
      </c>
      <c r="H278">
        <v>3</v>
      </c>
      <c r="I278" t="s">
        <v>630</v>
      </c>
      <c r="J278" t="s">
        <v>631</v>
      </c>
      <c r="K278" t="s">
        <v>632</v>
      </c>
      <c r="L278">
        <v>1346</v>
      </c>
      <c r="N278">
        <v>39568864</v>
      </c>
      <c r="O278" t="s">
        <v>540</v>
      </c>
      <c r="P278" t="s">
        <v>540</v>
      </c>
      <c r="Q278">
        <v>1</v>
      </c>
      <c r="X278">
        <v>7.0000000000000007E-2</v>
      </c>
      <c r="Y278">
        <v>23.09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0</v>
      </c>
      <c r="AG278">
        <v>7.0000000000000007E-2</v>
      </c>
      <c r="AH278">
        <v>2</v>
      </c>
      <c r="AI278">
        <v>991683177</v>
      </c>
      <c r="AJ278">
        <v>273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>
      <c r="A279">
        <f ca="1">ROW(Source!A79)</f>
        <v>79</v>
      </c>
      <c r="B279">
        <v>991683178</v>
      </c>
      <c r="C279">
        <v>991683170</v>
      </c>
      <c r="D279">
        <v>337978654</v>
      </c>
      <c r="E279">
        <v>1</v>
      </c>
      <c r="F279">
        <v>1</v>
      </c>
      <c r="G279">
        <v>1</v>
      </c>
      <c r="H279">
        <v>3</v>
      </c>
      <c r="I279" t="s">
        <v>625</v>
      </c>
      <c r="J279" t="s">
        <v>626</v>
      </c>
      <c r="K279" t="s">
        <v>627</v>
      </c>
      <c r="L279">
        <v>1348</v>
      </c>
      <c r="N279">
        <v>39568864</v>
      </c>
      <c r="O279" t="s">
        <v>530</v>
      </c>
      <c r="P279" t="s">
        <v>530</v>
      </c>
      <c r="Q279">
        <v>1000</v>
      </c>
      <c r="X279">
        <v>1.2700000000000001E-3</v>
      </c>
      <c r="Y279">
        <v>15323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G279">
        <v>1.2700000000000001E-3</v>
      </c>
      <c r="AH279">
        <v>2</v>
      </c>
      <c r="AI279">
        <v>991683178</v>
      </c>
      <c r="AJ279">
        <v>274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>
      <c r="A280">
        <f ca="1">ROW(Source!A79)</f>
        <v>79</v>
      </c>
      <c r="B280">
        <v>991683179</v>
      </c>
      <c r="C280">
        <v>991683170</v>
      </c>
      <c r="D280">
        <v>337995813</v>
      </c>
      <c r="E280">
        <v>1</v>
      </c>
      <c r="F280">
        <v>1</v>
      </c>
      <c r="G280">
        <v>1</v>
      </c>
      <c r="H280">
        <v>3</v>
      </c>
      <c r="I280" t="s">
        <v>633</v>
      </c>
      <c r="J280" t="s">
        <v>634</v>
      </c>
      <c r="K280" t="s">
        <v>635</v>
      </c>
      <c r="L280">
        <v>1348</v>
      </c>
      <c r="N280">
        <v>39568864</v>
      </c>
      <c r="O280" t="s">
        <v>530</v>
      </c>
      <c r="P280" t="s">
        <v>530</v>
      </c>
      <c r="Q280">
        <v>1000</v>
      </c>
      <c r="X280">
        <v>2.2000000000000001E-3</v>
      </c>
      <c r="Y280">
        <v>10100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G280">
        <v>2.2000000000000001E-3</v>
      </c>
      <c r="AH280">
        <v>2</v>
      </c>
      <c r="AI280">
        <v>991683179</v>
      </c>
      <c r="AJ280">
        <v>275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>
      <c r="A281">
        <f ca="1">ROW(Source!A79)</f>
        <v>79</v>
      </c>
      <c r="B281">
        <v>991683180</v>
      </c>
      <c r="C281">
        <v>991683170</v>
      </c>
      <c r="D281">
        <v>338004662</v>
      </c>
      <c r="E281">
        <v>1</v>
      </c>
      <c r="F281">
        <v>1</v>
      </c>
      <c r="G281">
        <v>1</v>
      </c>
      <c r="H281">
        <v>3</v>
      </c>
      <c r="I281" t="s">
        <v>218</v>
      </c>
      <c r="J281" t="s">
        <v>221</v>
      </c>
      <c r="K281" t="s">
        <v>219</v>
      </c>
      <c r="L281">
        <v>1035</v>
      </c>
      <c r="N281">
        <v>1013</v>
      </c>
      <c r="O281" t="s">
        <v>220</v>
      </c>
      <c r="P281" t="s">
        <v>220</v>
      </c>
      <c r="Q281">
        <v>1</v>
      </c>
      <c r="X281">
        <v>1</v>
      </c>
      <c r="Y281">
        <v>2453.8000000000002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G281">
        <v>1</v>
      </c>
      <c r="AH281">
        <v>2</v>
      </c>
      <c r="AI281">
        <v>991683180</v>
      </c>
      <c r="AJ281">
        <v>276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>
      <c r="A282">
        <f ca="1">ROW(Source!A79)</f>
        <v>79</v>
      </c>
      <c r="B282">
        <v>991683181</v>
      </c>
      <c r="C282">
        <v>991683170</v>
      </c>
      <c r="D282">
        <v>338009584</v>
      </c>
      <c r="E282">
        <v>1</v>
      </c>
      <c r="F282">
        <v>1</v>
      </c>
      <c r="G282">
        <v>1</v>
      </c>
      <c r="H282">
        <v>3</v>
      </c>
      <c r="I282" t="s">
        <v>636</v>
      </c>
      <c r="J282" t="s">
        <v>637</v>
      </c>
      <c r="K282" t="s">
        <v>638</v>
      </c>
      <c r="L282">
        <v>1339</v>
      </c>
      <c r="N282">
        <v>1007</v>
      </c>
      <c r="O282" t="s">
        <v>512</v>
      </c>
      <c r="P282" t="s">
        <v>512</v>
      </c>
      <c r="Q282">
        <v>1</v>
      </c>
      <c r="X282">
        <v>1.4E-2</v>
      </c>
      <c r="Y282">
        <v>485.9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G282">
        <v>1.4E-2</v>
      </c>
      <c r="AH282">
        <v>2</v>
      </c>
      <c r="AI282">
        <v>991683181</v>
      </c>
      <c r="AJ282">
        <v>277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>
      <c r="A283">
        <f ca="1">ROW(Source!A79)</f>
        <v>79</v>
      </c>
      <c r="B283">
        <v>991683182</v>
      </c>
      <c r="C283">
        <v>991683170</v>
      </c>
      <c r="D283">
        <v>338025034</v>
      </c>
      <c r="E283">
        <v>1</v>
      </c>
      <c r="F283">
        <v>1</v>
      </c>
      <c r="G283">
        <v>1</v>
      </c>
      <c r="H283">
        <v>3</v>
      </c>
      <c r="I283" t="s">
        <v>639</v>
      </c>
      <c r="J283" t="s">
        <v>640</v>
      </c>
      <c r="K283" t="s">
        <v>641</v>
      </c>
      <c r="L283">
        <v>195242642</v>
      </c>
      <c r="N283">
        <v>1010</v>
      </c>
      <c r="O283" t="s">
        <v>145</v>
      </c>
      <c r="P283" t="s">
        <v>145</v>
      </c>
      <c r="Q283">
        <v>1</v>
      </c>
      <c r="X283">
        <v>1</v>
      </c>
      <c r="Y283">
        <v>23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0</v>
      </c>
      <c r="AG283">
        <v>1</v>
      </c>
      <c r="AH283">
        <v>2</v>
      </c>
      <c r="AI283">
        <v>991683182</v>
      </c>
      <c r="AJ283">
        <v>278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>
      <c r="A284">
        <f ca="1">ROW(Source!A79)</f>
        <v>79</v>
      </c>
      <c r="B284">
        <v>991683183</v>
      </c>
      <c r="C284">
        <v>991683170</v>
      </c>
      <c r="D284">
        <v>338025035</v>
      </c>
      <c r="E284">
        <v>1</v>
      </c>
      <c r="F284">
        <v>1</v>
      </c>
      <c r="G284">
        <v>1</v>
      </c>
      <c r="H284">
        <v>3</v>
      </c>
      <c r="I284" t="s">
        <v>200</v>
      </c>
      <c r="J284" t="s">
        <v>202</v>
      </c>
      <c r="K284" t="s">
        <v>201</v>
      </c>
      <c r="L284">
        <v>195242642</v>
      </c>
      <c r="N284">
        <v>1010</v>
      </c>
      <c r="O284" t="s">
        <v>145</v>
      </c>
      <c r="P284" t="s">
        <v>145</v>
      </c>
      <c r="Q284">
        <v>1</v>
      </c>
      <c r="X284">
        <v>1</v>
      </c>
      <c r="Y284">
        <v>27.99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0</v>
      </c>
      <c r="AG284">
        <v>1</v>
      </c>
      <c r="AH284">
        <v>2</v>
      </c>
      <c r="AI284">
        <v>991683183</v>
      </c>
      <c r="AJ284">
        <v>279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>
      <c r="A285">
        <f ca="1">ROW(Source!A84)</f>
        <v>84</v>
      </c>
      <c r="B285">
        <v>991683651</v>
      </c>
      <c r="C285">
        <v>991683650</v>
      </c>
      <c r="D285">
        <v>37775402</v>
      </c>
      <c r="E285">
        <v>1</v>
      </c>
      <c r="F285">
        <v>1</v>
      </c>
      <c r="G285">
        <v>1</v>
      </c>
      <c r="H285">
        <v>1</v>
      </c>
      <c r="I285" t="s">
        <v>581</v>
      </c>
      <c r="K285" t="s">
        <v>582</v>
      </c>
      <c r="L285">
        <v>1369</v>
      </c>
      <c r="N285">
        <v>1013</v>
      </c>
      <c r="O285" t="s">
        <v>499</v>
      </c>
      <c r="P285" t="s">
        <v>499</v>
      </c>
      <c r="Q285">
        <v>1</v>
      </c>
      <c r="X285">
        <v>1.47</v>
      </c>
      <c r="Y285">
        <v>0</v>
      </c>
      <c r="Z285">
        <v>0</v>
      </c>
      <c r="AA285">
        <v>0</v>
      </c>
      <c r="AB285">
        <v>9.07</v>
      </c>
      <c r="AC285">
        <v>0</v>
      </c>
      <c r="AD285">
        <v>1</v>
      </c>
      <c r="AE285">
        <v>1</v>
      </c>
      <c r="AF285" t="s">
        <v>213</v>
      </c>
      <c r="AG285">
        <v>0.58799999999999997</v>
      </c>
      <c r="AH285">
        <v>2</v>
      </c>
      <c r="AI285">
        <v>991683651</v>
      </c>
      <c r="AJ285">
        <v>281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>
      <c r="A286">
        <f ca="1">ROW(Source!A84)</f>
        <v>84</v>
      </c>
      <c r="B286">
        <v>991683652</v>
      </c>
      <c r="C286">
        <v>991683650</v>
      </c>
      <c r="D286">
        <v>338037086</v>
      </c>
      <c r="E286">
        <v>1</v>
      </c>
      <c r="F286">
        <v>1</v>
      </c>
      <c r="G286">
        <v>1</v>
      </c>
      <c r="H286">
        <v>2</v>
      </c>
      <c r="I286" t="s">
        <v>619</v>
      </c>
      <c r="J286" t="s">
        <v>620</v>
      </c>
      <c r="K286" t="s">
        <v>621</v>
      </c>
      <c r="L286">
        <v>1368</v>
      </c>
      <c r="N286">
        <v>91022270</v>
      </c>
      <c r="O286" t="s">
        <v>505</v>
      </c>
      <c r="P286" t="s">
        <v>505</v>
      </c>
      <c r="Q286">
        <v>1</v>
      </c>
      <c r="X286">
        <v>0.35</v>
      </c>
      <c r="Y286">
        <v>0</v>
      </c>
      <c r="Z286">
        <v>8.1</v>
      </c>
      <c r="AA286">
        <v>0</v>
      </c>
      <c r="AB286">
        <v>0</v>
      </c>
      <c r="AC286">
        <v>0</v>
      </c>
      <c r="AD286">
        <v>1</v>
      </c>
      <c r="AE286">
        <v>0</v>
      </c>
      <c r="AF286" t="s">
        <v>213</v>
      </c>
      <c r="AG286">
        <v>0.14000000000000001</v>
      </c>
      <c r="AH286">
        <v>2</v>
      </c>
      <c r="AI286">
        <v>991683652</v>
      </c>
      <c r="AJ286">
        <v>282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>
      <c r="A287">
        <f ca="1">ROW(Source!A84)</f>
        <v>84</v>
      </c>
      <c r="B287">
        <v>991683653</v>
      </c>
      <c r="C287">
        <v>991683650</v>
      </c>
      <c r="D287">
        <v>338039342</v>
      </c>
      <c r="E287">
        <v>1</v>
      </c>
      <c r="F287">
        <v>1</v>
      </c>
      <c r="G287">
        <v>1</v>
      </c>
      <c r="H287">
        <v>2</v>
      </c>
      <c r="I287" t="s">
        <v>524</v>
      </c>
      <c r="J287" t="s">
        <v>525</v>
      </c>
      <c r="K287" t="s">
        <v>526</v>
      </c>
      <c r="L287">
        <v>1368</v>
      </c>
      <c r="N287">
        <v>91022270</v>
      </c>
      <c r="O287" t="s">
        <v>505</v>
      </c>
      <c r="P287" t="s">
        <v>505</v>
      </c>
      <c r="Q287">
        <v>1</v>
      </c>
      <c r="X287">
        <v>0.02</v>
      </c>
      <c r="Y287">
        <v>0</v>
      </c>
      <c r="Z287">
        <v>87.17</v>
      </c>
      <c r="AA287">
        <v>11.6</v>
      </c>
      <c r="AB287">
        <v>0</v>
      </c>
      <c r="AC287">
        <v>0</v>
      </c>
      <c r="AD287">
        <v>1</v>
      </c>
      <c r="AE287">
        <v>0</v>
      </c>
      <c r="AF287" t="s">
        <v>213</v>
      </c>
      <c r="AG287">
        <v>8.0000000000000002E-3</v>
      </c>
      <c r="AH287">
        <v>2</v>
      </c>
      <c r="AI287">
        <v>991683653</v>
      </c>
      <c r="AJ287">
        <v>283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>
      <c r="A288">
        <f ca="1">ROW(Source!A84)</f>
        <v>84</v>
      </c>
      <c r="B288">
        <v>991683654</v>
      </c>
      <c r="C288">
        <v>991683650</v>
      </c>
      <c r="D288">
        <v>337978401</v>
      </c>
      <c r="E288">
        <v>1</v>
      </c>
      <c r="F288">
        <v>1</v>
      </c>
      <c r="G288">
        <v>1</v>
      </c>
      <c r="H288">
        <v>3</v>
      </c>
      <c r="I288" t="s">
        <v>622</v>
      </c>
      <c r="J288" t="s">
        <v>623</v>
      </c>
      <c r="K288" t="s">
        <v>624</v>
      </c>
      <c r="L288">
        <v>1348</v>
      </c>
      <c r="N288">
        <v>39568864</v>
      </c>
      <c r="O288" t="s">
        <v>530</v>
      </c>
      <c r="P288" t="s">
        <v>530</v>
      </c>
      <c r="Q288">
        <v>1000</v>
      </c>
      <c r="X288">
        <v>1.3999999999999999E-4</v>
      </c>
      <c r="Y288">
        <v>10362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F288" t="s">
        <v>212</v>
      </c>
      <c r="AG288">
        <v>0</v>
      </c>
      <c r="AH288">
        <v>2</v>
      </c>
      <c r="AI288">
        <v>991683654</v>
      </c>
      <c r="AJ288">
        <v>284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>
      <c r="A289">
        <f ca="1">ROW(Source!A84)</f>
        <v>84</v>
      </c>
      <c r="B289">
        <v>991683655</v>
      </c>
      <c r="C289">
        <v>991683650</v>
      </c>
      <c r="D289">
        <v>337978655</v>
      </c>
      <c r="E289">
        <v>1</v>
      </c>
      <c r="F289">
        <v>1</v>
      </c>
      <c r="G289">
        <v>1</v>
      </c>
      <c r="H289">
        <v>3</v>
      </c>
      <c r="I289" t="s">
        <v>642</v>
      </c>
      <c r="J289" t="s">
        <v>643</v>
      </c>
      <c r="K289" t="s">
        <v>644</v>
      </c>
      <c r="L289">
        <v>1348</v>
      </c>
      <c r="N289">
        <v>39568864</v>
      </c>
      <c r="O289" t="s">
        <v>530</v>
      </c>
      <c r="P289" t="s">
        <v>530</v>
      </c>
      <c r="Q289">
        <v>1000</v>
      </c>
      <c r="X289">
        <v>1.1000000000000001E-3</v>
      </c>
      <c r="Y289">
        <v>14830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F289" t="s">
        <v>212</v>
      </c>
      <c r="AG289">
        <v>0</v>
      </c>
      <c r="AH289">
        <v>2</v>
      </c>
      <c r="AI289">
        <v>991683655</v>
      </c>
      <c r="AJ289">
        <v>285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>
      <c r="A290">
        <f ca="1">ROW(Source!A84)</f>
        <v>84</v>
      </c>
      <c r="B290">
        <v>991683656</v>
      </c>
      <c r="C290">
        <v>991683650</v>
      </c>
      <c r="D290">
        <v>338008699</v>
      </c>
      <c r="E290">
        <v>1</v>
      </c>
      <c r="F290">
        <v>1</v>
      </c>
      <c r="G290">
        <v>1</v>
      </c>
      <c r="H290">
        <v>3</v>
      </c>
      <c r="I290" t="s">
        <v>687</v>
      </c>
      <c r="J290" t="s">
        <v>233</v>
      </c>
      <c r="K290" t="s">
        <v>683</v>
      </c>
      <c r="L290">
        <v>195242642</v>
      </c>
      <c r="N290">
        <v>1010</v>
      </c>
      <c r="O290" t="s">
        <v>145</v>
      </c>
      <c r="P290" t="s">
        <v>145</v>
      </c>
      <c r="Q290">
        <v>1</v>
      </c>
      <c r="X290">
        <v>1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 t="s">
        <v>212</v>
      </c>
      <c r="AG290">
        <v>0</v>
      </c>
      <c r="AH290">
        <v>3</v>
      </c>
      <c r="AI290">
        <v>-1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>
      <c r="A291">
        <f ca="1">ROW(Source!A84)</f>
        <v>84</v>
      </c>
      <c r="B291">
        <v>991683657</v>
      </c>
      <c r="C291">
        <v>991683650</v>
      </c>
      <c r="D291">
        <v>338025035</v>
      </c>
      <c r="E291">
        <v>1</v>
      </c>
      <c r="F291">
        <v>1</v>
      </c>
      <c r="G291">
        <v>1</v>
      </c>
      <c r="H291">
        <v>3</v>
      </c>
      <c r="I291" t="s">
        <v>200</v>
      </c>
      <c r="J291" t="s">
        <v>202</v>
      </c>
      <c r="K291" t="s">
        <v>201</v>
      </c>
      <c r="L291">
        <v>195242642</v>
      </c>
      <c r="N291">
        <v>1010</v>
      </c>
      <c r="O291" t="s">
        <v>145</v>
      </c>
      <c r="P291" t="s">
        <v>145</v>
      </c>
      <c r="Q291">
        <v>1</v>
      </c>
      <c r="X291">
        <v>2</v>
      </c>
      <c r="Y291">
        <v>27.99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0</v>
      </c>
      <c r="AF291" t="s">
        <v>212</v>
      </c>
      <c r="AG291">
        <v>0</v>
      </c>
      <c r="AH291">
        <v>2</v>
      </c>
      <c r="AI291">
        <v>991683657</v>
      </c>
      <c r="AJ291">
        <v>286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>
      <c r="A292">
        <f ca="1">ROW(Source!A84)</f>
        <v>84</v>
      </c>
      <c r="B292">
        <v>991683658</v>
      </c>
      <c r="C292">
        <v>991683650</v>
      </c>
      <c r="D292">
        <v>338036064</v>
      </c>
      <c r="E292">
        <v>1</v>
      </c>
      <c r="F292">
        <v>1</v>
      </c>
      <c r="G292">
        <v>1</v>
      </c>
      <c r="H292">
        <v>3</v>
      </c>
      <c r="I292" t="s">
        <v>645</v>
      </c>
      <c r="J292" t="s">
        <v>646</v>
      </c>
      <c r="K292" t="s">
        <v>647</v>
      </c>
      <c r="L292">
        <v>1356</v>
      </c>
      <c r="N292">
        <v>1010</v>
      </c>
      <c r="O292" t="s">
        <v>589</v>
      </c>
      <c r="P292" t="s">
        <v>589</v>
      </c>
      <c r="Q292">
        <v>1000</v>
      </c>
      <c r="X292">
        <v>2E-3</v>
      </c>
      <c r="Y292">
        <v>3450.01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F292" t="s">
        <v>212</v>
      </c>
      <c r="AG292">
        <v>0</v>
      </c>
      <c r="AH292">
        <v>2</v>
      </c>
      <c r="AI292">
        <v>991683658</v>
      </c>
      <c r="AJ292">
        <v>287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>
      <c r="A293">
        <f ca="1">ROW(Source!A85)</f>
        <v>85</v>
      </c>
      <c r="B293">
        <v>991683651</v>
      </c>
      <c r="C293">
        <v>991683650</v>
      </c>
      <c r="D293">
        <v>37775402</v>
      </c>
      <c r="E293">
        <v>1</v>
      </c>
      <c r="F293">
        <v>1</v>
      </c>
      <c r="G293">
        <v>1</v>
      </c>
      <c r="H293">
        <v>1</v>
      </c>
      <c r="I293" t="s">
        <v>581</v>
      </c>
      <c r="K293" t="s">
        <v>582</v>
      </c>
      <c r="L293">
        <v>1369</v>
      </c>
      <c r="N293">
        <v>1013</v>
      </c>
      <c r="O293" t="s">
        <v>499</v>
      </c>
      <c r="P293" t="s">
        <v>499</v>
      </c>
      <c r="Q293">
        <v>1</v>
      </c>
      <c r="X293">
        <v>1.47</v>
      </c>
      <c r="Y293">
        <v>0</v>
      </c>
      <c r="Z293">
        <v>0</v>
      </c>
      <c r="AA293">
        <v>0</v>
      </c>
      <c r="AB293">
        <v>9.07</v>
      </c>
      <c r="AC293">
        <v>0</v>
      </c>
      <c r="AD293">
        <v>1</v>
      </c>
      <c r="AE293">
        <v>1</v>
      </c>
      <c r="AF293" t="s">
        <v>213</v>
      </c>
      <c r="AG293">
        <v>0.58799999999999997</v>
      </c>
      <c r="AH293">
        <v>2</v>
      </c>
      <c r="AI293">
        <v>991683651</v>
      </c>
      <c r="AJ293">
        <v>288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>
      <c r="A294">
        <f ca="1">ROW(Source!A85)</f>
        <v>85</v>
      </c>
      <c r="B294">
        <v>991683652</v>
      </c>
      <c r="C294">
        <v>991683650</v>
      </c>
      <c r="D294">
        <v>338037086</v>
      </c>
      <c r="E294">
        <v>1</v>
      </c>
      <c r="F294">
        <v>1</v>
      </c>
      <c r="G294">
        <v>1</v>
      </c>
      <c r="H294">
        <v>2</v>
      </c>
      <c r="I294" t="s">
        <v>619</v>
      </c>
      <c r="J294" t="s">
        <v>620</v>
      </c>
      <c r="K294" t="s">
        <v>621</v>
      </c>
      <c r="L294">
        <v>1368</v>
      </c>
      <c r="N294">
        <v>91022270</v>
      </c>
      <c r="O294" t="s">
        <v>505</v>
      </c>
      <c r="P294" t="s">
        <v>505</v>
      </c>
      <c r="Q294">
        <v>1</v>
      </c>
      <c r="X294">
        <v>0.35</v>
      </c>
      <c r="Y294">
        <v>0</v>
      </c>
      <c r="Z294">
        <v>8.1</v>
      </c>
      <c r="AA294">
        <v>0</v>
      </c>
      <c r="AB294">
        <v>0</v>
      </c>
      <c r="AC294">
        <v>0</v>
      </c>
      <c r="AD294">
        <v>1</v>
      </c>
      <c r="AE294">
        <v>0</v>
      </c>
      <c r="AF294" t="s">
        <v>213</v>
      </c>
      <c r="AG294">
        <v>0.14000000000000001</v>
      </c>
      <c r="AH294">
        <v>2</v>
      </c>
      <c r="AI294">
        <v>991683652</v>
      </c>
      <c r="AJ294">
        <v>289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>
      <c r="A295">
        <f ca="1">ROW(Source!A85)</f>
        <v>85</v>
      </c>
      <c r="B295">
        <v>991683653</v>
      </c>
      <c r="C295">
        <v>991683650</v>
      </c>
      <c r="D295">
        <v>338039342</v>
      </c>
      <c r="E295">
        <v>1</v>
      </c>
      <c r="F295">
        <v>1</v>
      </c>
      <c r="G295">
        <v>1</v>
      </c>
      <c r="H295">
        <v>2</v>
      </c>
      <c r="I295" t="s">
        <v>524</v>
      </c>
      <c r="J295" t="s">
        <v>525</v>
      </c>
      <c r="K295" t="s">
        <v>526</v>
      </c>
      <c r="L295">
        <v>1368</v>
      </c>
      <c r="N295">
        <v>91022270</v>
      </c>
      <c r="O295" t="s">
        <v>505</v>
      </c>
      <c r="P295" t="s">
        <v>505</v>
      </c>
      <c r="Q295">
        <v>1</v>
      </c>
      <c r="X295">
        <v>0.02</v>
      </c>
      <c r="Y295">
        <v>0</v>
      </c>
      <c r="Z295">
        <v>87.17</v>
      </c>
      <c r="AA295">
        <v>11.6</v>
      </c>
      <c r="AB295">
        <v>0</v>
      </c>
      <c r="AC295">
        <v>0</v>
      </c>
      <c r="AD295">
        <v>1</v>
      </c>
      <c r="AE295">
        <v>0</v>
      </c>
      <c r="AF295" t="s">
        <v>213</v>
      </c>
      <c r="AG295">
        <v>8.0000000000000002E-3</v>
      </c>
      <c r="AH295">
        <v>2</v>
      </c>
      <c r="AI295">
        <v>991683653</v>
      </c>
      <c r="AJ295">
        <v>290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>
      <c r="A296">
        <f ca="1">ROW(Source!A85)</f>
        <v>85</v>
      </c>
      <c r="B296">
        <v>991683654</v>
      </c>
      <c r="C296">
        <v>991683650</v>
      </c>
      <c r="D296">
        <v>337978401</v>
      </c>
      <c r="E296">
        <v>1</v>
      </c>
      <c r="F296">
        <v>1</v>
      </c>
      <c r="G296">
        <v>1</v>
      </c>
      <c r="H296">
        <v>3</v>
      </c>
      <c r="I296" t="s">
        <v>622</v>
      </c>
      <c r="J296" t="s">
        <v>623</v>
      </c>
      <c r="K296" t="s">
        <v>624</v>
      </c>
      <c r="L296">
        <v>1348</v>
      </c>
      <c r="N296">
        <v>39568864</v>
      </c>
      <c r="O296" t="s">
        <v>530</v>
      </c>
      <c r="P296" t="s">
        <v>530</v>
      </c>
      <c r="Q296">
        <v>1000</v>
      </c>
      <c r="X296">
        <v>1.3999999999999999E-4</v>
      </c>
      <c r="Y296">
        <v>10362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F296" t="s">
        <v>212</v>
      </c>
      <c r="AG296">
        <v>0</v>
      </c>
      <c r="AH296">
        <v>2</v>
      </c>
      <c r="AI296">
        <v>991683654</v>
      </c>
      <c r="AJ296">
        <v>291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>
      <c r="A297">
        <f ca="1">ROW(Source!A85)</f>
        <v>85</v>
      </c>
      <c r="B297">
        <v>991683655</v>
      </c>
      <c r="C297">
        <v>991683650</v>
      </c>
      <c r="D297">
        <v>337978655</v>
      </c>
      <c r="E297">
        <v>1</v>
      </c>
      <c r="F297">
        <v>1</v>
      </c>
      <c r="G297">
        <v>1</v>
      </c>
      <c r="H297">
        <v>3</v>
      </c>
      <c r="I297" t="s">
        <v>642</v>
      </c>
      <c r="J297" t="s">
        <v>643</v>
      </c>
      <c r="K297" t="s">
        <v>644</v>
      </c>
      <c r="L297">
        <v>1348</v>
      </c>
      <c r="N297">
        <v>39568864</v>
      </c>
      <c r="O297" t="s">
        <v>530</v>
      </c>
      <c r="P297" t="s">
        <v>530</v>
      </c>
      <c r="Q297">
        <v>1000</v>
      </c>
      <c r="X297">
        <v>1.1000000000000001E-3</v>
      </c>
      <c r="Y297">
        <v>14830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F297" t="s">
        <v>212</v>
      </c>
      <c r="AG297">
        <v>0</v>
      </c>
      <c r="AH297">
        <v>2</v>
      </c>
      <c r="AI297">
        <v>991683655</v>
      </c>
      <c r="AJ297">
        <v>292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>
      <c r="A298">
        <f ca="1">ROW(Source!A85)</f>
        <v>85</v>
      </c>
      <c r="B298">
        <v>991683656</v>
      </c>
      <c r="C298">
        <v>991683650</v>
      </c>
      <c r="D298">
        <v>338008699</v>
      </c>
      <c r="E298">
        <v>1</v>
      </c>
      <c r="F298">
        <v>1</v>
      </c>
      <c r="G298">
        <v>1</v>
      </c>
      <c r="H298">
        <v>3</v>
      </c>
      <c r="I298" t="s">
        <v>687</v>
      </c>
      <c r="J298" t="s">
        <v>233</v>
      </c>
      <c r="K298" t="s">
        <v>683</v>
      </c>
      <c r="L298">
        <v>195242642</v>
      </c>
      <c r="N298">
        <v>1010</v>
      </c>
      <c r="O298" t="s">
        <v>145</v>
      </c>
      <c r="P298" t="s">
        <v>145</v>
      </c>
      <c r="Q298">
        <v>1</v>
      </c>
      <c r="X298">
        <v>1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 t="s">
        <v>212</v>
      </c>
      <c r="AG298">
        <v>0</v>
      </c>
      <c r="AH298">
        <v>3</v>
      </c>
      <c r="AI298">
        <v>-1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>
      <c r="A299">
        <f ca="1">ROW(Source!A85)</f>
        <v>85</v>
      </c>
      <c r="B299">
        <v>991683657</v>
      </c>
      <c r="C299">
        <v>991683650</v>
      </c>
      <c r="D299">
        <v>338025035</v>
      </c>
      <c r="E299">
        <v>1</v>
      </c>
      <c r="F299">
        <v>1</v>
      </c>
      <c r="G299">
        <v>1</v>
      </c>
      <c r="H299">
        <v>3</v>
      </c>
      <c r="I299" t="s">
        <v>200</v>
      </c>
      <c r="J299" t="s">
        <v>202</v>
      </c>
      <c r="K299" t="s">
        <v>201</v>
      </c>
      <c r="L299">
        <v>195242642</v>
      </c>
      <c r="N299">
        <v>1010</v>
      </c>
      <c r="O299" t="s">
        <v>145</v>
      </c>
      <c r="P299" t="s">
        <v>145</v>
      </c>
      <c r="Q299">
        <v>1</v>
      </c>
      <c r="X299">
        <v>2</v>
      </c>
      <c r="Y299">
        <v>27.99</v>
      </c>
      <c r="Z299">
        <v>0</v>
      </c>
      <c r="AA299">
        <v>0</v>
      </c>
      <c r="AB299">
        <v>0</v>
      </c>
      <c r="AC299">
        <v>0</v>
      </c>
      <c r="AD299">
        <v>1</v>
      </c>
      <c r="AE299">
        <v>0</v>
      </c>
      <c r="AF299" t="s">
        <v>212</v>
      </c>
      <c r="AG299">
        <v>0</v>
      </c>
      <c r="AH299">
        <v>2</v>
      </c>
      <c r="AI299">
        <v>991683657</v>
      </c>
      <c r="AJ299">
        <v>293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>
      <c r="A300">
        <f ca="1">ROW(Source!A85)</f>
        <v>85</v>
      </c>
      <c r="B300">
        <v>991683658</v>
      </c>
      <c r="C300">
        <v>991683650</v>
      </c>
      <c r="D300">
        <v>338036064</v>
      </c>
      <c r="E300">
        <v>1</v>
      </c>
      <c r="F300">
        <v>1</v>
      </c>
      <c r="G300">
        <v>1</v>
      </c>
      <c r="H300">
        <v>3</v>
      </c>
      <c r="I300" t="s">
        <v>645</v>
      </c>
      <c r="J300" t="s">
        <v>646</v>
      </c>
      <c r="K300" t="s">
        <v>647</v>
      </c>
      <c r="L300">
        <v>1356</v>
      </c>
      <c r="N300">
        <v>1010</v>
      </c>
      <c r="O300" t="s">
        <v>589</v>
      </c>
      <c r="P300" t="s">
        <v>589</v>
      </c>
      <c r="Q300">
        <v>1000</v>
      </c>
      <c r="X300">
        <v>2E-3</v>
      </c>
      <c r="Y300">
        <v>3450.01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0</v>
      </c>
      <c r="AF300" t="s">
        <v>212</v>
      </c>
      <c r="AG300">
        <v>0</v>
      </c>
      <c r="AH300">
        <v>2</v>
      </c>
      <c r="AI300">
        <v>991683658</v>
      </c>
      <c r="AJ300">
        <v>294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>
      <c r="A301">
        <f ca="1">ROW(Source!A86)</f>
        <v>86</v>
      </c>
      <c r="B301">
        <v>991689551</v>
      </c>
      <c r="C301">
        <v>991689550</v>
      </c>
      <c r="D301">
        <v>37775402</v>
      </c>
      <c r="E301">
        <v>1</v>
      </c>
      <c r="F301">
        <v>1</v>
      </c>
      <c r="G301">
        <v>1</v>
      </c>
      <c r="H301">
        <v>1</v>
      </c>
      <c r="I301" t="s">
        <v>581</v>
      </c>
      <c r="K301" t="s">
        <v>582</v>
      </c>
      <c r="L301">
        <v>1369</v>
      </c>
      <c r="N301">
        <v>1013</v>
      </c>
      <c r="O301" t="s">
        <v>499</v>
      </c>
      <c r="P301" t="s">
        <v>499</v>
      </c>
      <c r="Q301">
        <v>1</v>
      </c>
      <c r="X301">
        <v>1.47</v>
      </c>
      <c r="Y301">
        <v>0</v>
      </c>
      <c r="Z301">
        <v>0</v>
      </c>
      <c r="AA301">
        <v>0</v>
      </c>
      <c r="AB301">
        <v>9.07</v>
      </c>
      <c r="AC301">
        <v>0</v>
      </c>
      <c r="AD301">
        <v>1</v>
      </c>
      <c r="AE301">
        <v>1</v>
      </c>
      <c r="AF301" t="s">
        <v>98</v>
      </c>
      <c r="AG301">
        <v>1.6904999999999999</v>
      </c>
      <c r="AH301">
        <v>2</v>
      </c>
      <c r="AI301">
        <v>991689551</v>
      </c>
      <c r="AJ301">
        <v>295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>
      <c r="A302">
        <f ca="1">ROW(Source!A86)</f>
        <v>86</v>
      </c>
      <c r="B302">
        <v>991689552</v>
      </c>
      <c r="C302">
        <v>991689550</v>
      </c>
      <c r="D302">
        <v>338037086</v>
      </c>
      <c r="E302">
        <v>1</v>
      </c>
      <c r="F302">
        <v>1</v>
      </c>
      <c r="G302">
        <v>1</v>
      </c>
      <c r="H302">
        <v>2</v>
      </c>
      <c r="I302" t="s">
        <v>619</v>
      </c>
      <c r="J302" t="s">
        <v>620</v>
      </c>
      <c r="K302" t="s">
        <v>621</v>
      </c>
      <c r="L302">
        <v>1368</v>
      </c>
      <c r="N302">
        <v>91022270</v>
      </c>
      <c r="O302" t="s">
        <v>505</v>
      </c>
      <c r="P302" t="s">
        <v>505</v>
      </c>
      <c r="Q302">
        <v>1</v>
      </c>
      <c r="X302">
        <v>0.35</v>
      </c>
      <c r="Y302">
        <v>0</v>
      </c>
      <c r="Z302">
        <v>8.1</v>
      </c>
      <c r="AA302">
        <v>0</v>
      </c>
      <c r="AB302">
        <v>0</v>
      </c>
      <c r="AC302">
        <v>0</v>
      </c>
      <c r="AD302">
        <v>1</v>
      </c>
      <c r="AE302">
        <v>0</v>
      </c>
      <c r="AF302" t="s">
        <v>97</v>
      </c>
      <c r="AG302">
        <v>0.4375</v>
      </c>
      <c r="AH302">
        <v>2</v>
      </c>
      <c r="AI302">
        <v>991689552</v>
      </c>
      <c r="AJ302">
        <v>296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>
      <c r="A303">
        <f ca="1">ROW(Source!A86)</f>
        <v>86</v>
      </c>
      <c r="B303">
        <v>991689553</v>
      </c>
      <c r="C303">
        <v>991689550</v>
      </c>
      <c r="D303">
        <v>338039342</v>
      </c>
      <c r="E303">
        <v>1</v>
      </c>
      <c r="F303">
        <v>1</v>
      </c>
      <c r="G303">
        <v>1</v>
      </c>
      <c r="H303">
        <v>2</v>
      </c>
      <c r="I303" t="s">
        <v>524</v>
      </c>
      <c r="J303" t="s">
        <v>525</v>
      </c>
      <c r="K303" t="s">
        <v>526</v>
      </c>
      <c r="L303">
        <v>1368</v>
      </c>
      <c r="N303">
        <v>91022270</v>
      </c>
      <c r="O303" t="s">
        <v>505</v>
      </c>
      <c r="P303" t="s">
        <v>505</v>
      </c>
      <c r="Q303">
        <v>1</v>
      </c>
      <c r="X303">
        <v>0.02</v>
      </c>
      <c r="Y303">
        <v>0</v>
      </c>
      <c r="Z303">
        <v>87.17</v>
      </c>
      <c r="AA303">
        <v>11.6</v>
      </c>
      <c r="AB303">
        <v>0</v>
      </c>
      <c r="AC303">
        <v>0</v>
      </c>
      <c r="AD303">
        <v>1</v>
      </c>
      <c r="AE303">
        <v>0</v>
      </c>
      <c r="AF303" t="s">
        <v>97</v>
      </c>
      <c r="AG303">
        <v>2.5000000000000001E-2</v>
      </c>
      <c r="AH303">
        <v>2</v>
      </c>
      <c r="AI303">
        <v>991689553</v>
      </c>
      <c r="AJ303">
        <v>297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>
      <c r="A304">
        <f ca="1">ROW(Source!A86)</f>
        <v>86</v>
      </c>
      <c r="B304">
        <v>991689554</v>
      </c>
      <c r="C304">
        <v>991689550</v>
      </c>
      <c r="D304">
        <v>337978401</v>
      </c>
      <c r="E304">
        <v>1</v>
      </c>
      <c r="F304">
        <v>1</v>
      </c>
      <c r="G304">
        <v>1</v>
      </c>
      <c r="H304">
        <v>3</v>
      </c>
      <c r="I304" t="s">
        <v>622</v>
      </c>
      <c r="J304" t="s">
        <v>623</v>
      </c>
      <c r="K304" t="s">
        <v>624</v>
      </c>
      <c r="L304">
        <v>1348</v>
      </c>
      <c r="N304">
        <v>39568864</v>
      </c>
      <c r="O304" t="s">
        <v>530</v>
      </c>
      <c r="P304" t="s">
        <v>530</v>
      </c>
      <c r="Q304">
        <v>1000</v>
      </c>
      <c r="X304">
        <v>1.3999999999999999E-4</v>
      </c>
      <c r="Y304">
        <v>10362</v>
      </c>
      <c r="Z304">
        <v>0</v>
      </c>
      <c r="AA304">
        <v>0</v>
      </c>
      <c r="AB304">
        <v>0</v>
      </c>
      <c r="AC304">
        <v>0</v>
      </c>
      <c r="AD304">
        <v>1</v>
      </c>
      <c r="AE304">
        <v>0</v>
      </c>
      <c r="AG304">
        <v>1.3999999999999999E-4</v>
      </c>
      <c r="AH304">
        <v>2</v>
      </c>
      <c r="AI304">
        <v>991689554</v>
      </c>
      <c r="AJ304">
        <v>298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>
      <c r="A305">
        <f ca="1">ROW(Source!A86)</f>
        <v>86</v>
      </c>
      <c r="B305">
        <v>991689555</v>
      </c>
      <c r="C305">
        <v>991689550</v>
      </c>
      <c r="D305">
        <v>337978655</v>
      </c>
      <c r="E305">
        <v>1</v>
      </c>
      <c r="F305">
        <v>1</v>
      </c>
      <c r="G305">
        <v>1</v>
      </c>
      <c r="H305">
        <v>3</v>
      </c>
      <c r="I305" t="s">
        <v>642</v>
      </c>
      <c r="J305" t="s">
        <v>643</v>
      </c>
      <c r="K305" t="s">
        <v>644</v>
      </c>
      <c r="L305">
        <v>1348</v>
      </c>
      <c r="N305">
        <v>39568864</v>
      </c>
      <c r="O305" t="s">
        <v>530</v>
      </c>
      <c r="P305" t="s">
        <v>530</v>
      </c>
      <c r="Q305">
        <v>1000</v>
      </c>
      <c r="X305">
        <v>1.1000000000000001E-3</v>
      </c>
      <c r="Y305">
        <v>14830</v>
      </c>
      <c r="Z305">
        <v>0</v>
      </c>
      <c r="AA305">
        <v>0</v>
      </c>
      <c r="AB305">
        <v>0</v>
      </c>
      <c r="AC305">
        <v>0</v>
      </c>
      <c r="AD305">
        <v>1</v>
      </c>
      <c r="AE305">
        <v>0</v>
      </c>
      <c r="AG305">
        <v>1.1000000000000001E-3</v>
      </c>
      <c r="AH305">
        <v>2</v>
      </c>
      <c r="AI305">
        <v>991689555</v>
      </c>
      <c r="AJ305">
        <v>299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>
      <c r="A306">
        <f ca="1">ROW(Source!A86)</f>
        <v>86</v>
      </c>
      <c r="B306">
        <v>991689556</v>
      </c>
      <c r="C306">
        <v>991689550</v>
      </c>
      <c r="D306">
        <v>338008699</v>
      </c>
      <c r="E306">
        <v>1</v>
      </c>
      <c r="F306">
        <v>1</v>
      </c>
      <c r="G306">
        <v>1</v>
      </c>
      <c r="H306">
        <v>3</v>
      </c>
      <c r="I306" t="s">
        <v>687</v>
      </c>
      <c r="J306" t="s">
        <v>233</v>
      </c>
      <c r="K306" t="s">
        <v>683</v>
      </c>
      <c r="L306">
        <v>195242642</v>
      </c>
      <c r="N306">
        <v>1010</v>
      </c>
      <c r="O306" t="s">
        <v>145</v>
      </c>
      <c r="P306" t="s">
        <v>145</v>
      </c>
      <c r="Q306">
        <v>1</v>
      </c>
      <c r="X306">
        <v>1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G306">
        <v>1</v>
      </c>
      <c r="AH306">
        <v>3</v>
      </c>
      <c r="AI306">
        <v>-1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>
      <c r="A307">
        <f ca="1">ROW(Source!A86)</f>
        <v>86</v>
      </c>
      <c r="B307">
        <v>991689557</v>
      </c>
      <c r="C307">
        <v>991689550</v>
      </c>
      <c r="D307">
        <v>338025035</v>
      </c>
      <c r="E307">
        <v>1</v>
      </c>
      <c r="F307">
        <v>1</v>
      </c>
      <c r="G307">
        <v>1</v>
      </c>
      <c r="H307">
        <v>3</v>
      </c>
      <c r="I307" t="s">
        <v>200</v>
      </c>
      <c r="J307" t="s">
        <v>202</v>
      </c>
      <c r="K307" t="s">
        <v>201</v>
      </c>
      <c r="L307">
        <v>195242642</v>
      </c>
      <c r="N307">
        <v>1010</v>
      </c>
      <c r="O307" t="s">
        <v>145</v>
      </c>
      <c r="P307" t="s">
        <v>145</v>
      </c>
      <c r="Q307">
        <v>1</v>
      </c>
      <c r="X307">
        <v>2</v>
      </c>
      <c r="Y307">
        <v>27.99</v>
      </c>
      <c r="Z307">
        <v>0</v>
      </c>
      <c r="AA307">
        <v>0</v>
      </c>
      <c r="AB307">
        <v>0</v>
      </c>
      <c r="AC307">
        <v>0</v>
      </c>
      <c r="AD307">
        <v>1</v>
      </c>
      <c r="AE307">
        <v>0</v>
      </c>
      <c r="AG307">
        <v>2</v>
      </c>
      <c r="AH307">
        <v>2</v>
      </c>
      <c r="AI307">
        <v>991689557</v>
      </c>
      <c r="AJ307">
        <v>300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>
      <c r="A308">
        <f ca="1">ROW(Source!A86)</f>
        <v>86</v>
      </c>
      <c r="B308">
        <v>991689558</v>
      </c>
      <c r="C308">
        <v>991689550</v>
      </c>
      <c r="D308">
        <v>338036064</v>
      </c>
      <c r="E308">
        <v>1</v>
      </c>
      <c r="F308">
        <v>1</v>
      </c>
      <c r="G308">
        <v>1</v>
      </c>
      <c r="H308">
        <v>3</v>
      </c>
      <c r="I308" t="s">
        <v>645</v>
      </c>
      <c r="J308" t="s">
        <v>646</v>
      </c>
      <c r="K308" t="s">
        <v>647</v>
      </c>
      <c r="L308">
        <v>1356</v>
      </c>
      <c r="N308">
        <v>1010</v>
      </c>
      <c r="O308" t="s">
        <v>589</v>
      </c>
      <c r="P308" t="s">
        <v>589</v>
      </c>
      <c r="Q308">
        <v>1000</v>
      </c>
      <c r="X308">
        <v>2E-3</v>
      </c>
      <c r="Y308">
        <v>3450.01</v>
      </c>
      <c r="Z308">
        <v>0</v>
      </c>
      <c r="AA308">
        <v>0</v>
      </c>
      <c r="AB308">
        <v>0</v>
      </c>
      <c r="AC308">
        <v>0</v>
      </c>
      <c r="AD308">
        <v>1</v>
      </c>
      <c r="AE308">
        <v>0</v>
      </c>
      <c r="AG308">
        <v>2E-3</v>
      </c>
      <c r="AH308">
        <v>2</v>
      </c>
      <c r="AI308">
        <v>991689558</v>
      </c>
      <c r="AJ308">
        <v>301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>
      <c r="A309">
        <f ca="1">ROW(Source!A87)</f>
        <v>87</v>
      </c>
      <c r="B309">
        <v>991689551</v>
      </c>
      <c r="C309">
        <v>991689550</v>
      </c>
      <c r="D309">
        <v>37775402</v>
      </c>
      <c r="E309">
        <v>1</v>
      </c>
      <c r="F309">
        <v>1</v>
      </c>
      <c r="G309">
        <v>1</v>
      </c>
      <c r="H309">
        <v>1</v>
      </c>
      <c r="I309" t="s">
        <v>581</v>
      </c>
      <c r="K309" t="s">
        <v>582</v>
      </c>
      <c r="L309">
        <v>1369</v>
      </c>
      <c r="N309">
        <v>1013</v>
      </c>
      <c r="O309" t="s">
        <v>499</v>
      </c>
      <c r="P309" t="s">
        <v>499</v>
      </c>
      <c r="Q309">
        <v>1</v>
      </c>
      <c r="X309">
        <v>1.47</v>
      </c>
      <c r="Y309">
        <v>0</v>
      </c>
      <c r="Z309">
        <v>0</v>
      </c>
      <c r="AA309">
        <v>0</v>
      </c>
      <c r="AB309">
        <v>9.07</v>
      </c>
      <c r="AC309">
        <v>0</v>
      </c>
      <c r="AD309">
        <v>1</v>
      </c>
      <c r="AE309">
        <v>1</v>
      </c>
      <c r="AF309" t="s">
        <v>98</v>
      </c>
      <c r="AG309">
        <v>1.6904999999999999</v>
      </c>
      <c r="AH309">
        <v>2</v>
      </c>
      <c r="AI309">
        <v>991689551</v>
      </c>
      <c r="AJ309">
        <v>303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>
      <c r="A310">
        <f ca="1">ROW(Source!A87)</f>
        <v>87</v>
      </c>
      <c r="B310">
        <v>991689552</v>
      </c>
      <c r="C310">
        <v>991689550</v>
      </c>
      <c r="D310">
        <v>338037086</v>
      </c>
      <c r="E310">
        <v>1</v>
      </c>
      <c r="F310">
        <v>1</v>
      </c>
      <c r="G310">
        <v>1</v>
      </c>
      <c r="H310">
        <v>2</v>
      </c>
      <c r="I310" t="s">
        <v>619</v>
      </c>
      <c r="J310" t="s">
        <v>620</v>
      </c>
      <c r="K310" t="s">
        <v>621</v>
      </c>
      <c r="L310">
        <v>1368</v>
      </c>
      <c r="N310">
        <v>91022270</v>
      </c>
      <c r="O310" t="s">
        <v>505</v>
      </c>
      <c r="P310" t="s">
        <v>505</v>
      </c>
      <c r="Q310">
        <v>1</v>
      </c>
      <c r="X310">
        <v>0.35</v>
      </c>
      <c r="Y310">
        <v>0</v>
      </c>
      <c r="Z310">
        <v>8.1</v>
      </c>
      <c r="AA310">
        <v>0</v>
      </c>
      <c r="AB310">
        <v>0</v>
      </c>
      <c r="AC310">
        <v>0</v>
      </c>
      <c r="AD310">
        <v>1</v>
      </c>
      <c r="AE310">
        <v>0</v>
      </c>
      <c r="AF310" t="s">
        <v>97</v>
      </c>
      <c r="AG310">
        <v>0.4375</v>
      </c>
      <c r="AH310">
        <v>2</v>
      </c>
      <c r="AI310">
        <v>991689552</v>
      </c>
      <c r="AJ310">
        <v>304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>
      <c r="A311">
        <f ca="1">ROW(Source!A87)</f>
        <v>87</v>
      </c>
      <c r="B311">
        <v>991689553</v>
      </c>
      <c r="C311">
        <v>991689550</v>
      </c>
      <c r="D311">
        <v>338039342</v>
      </c>
      <c r="E311">
        <v>1</v>
      </c>
      <c r="F311">
        <v>1</v>
      </c>
      <c r="G311">
        <v>1</v>
      </c>
      <c r="H311">
        <v>2</v>
      </c>
      <c r="I311" t="s">
        <v>524</v>
      </c>
      <c r="J311" t="s">
        <v>525</v>
      </c>
      <c r="K311" t="s">
        <v>526</v>
      </c>
      <c r="L311">
        <v>1368</v>
      </c>
      <c r="N311">
        <v>91022270</v>
      </c>
      <c r="O311" t="s">
        <v>505</v>
      </c>
      <c r="P311" t="s">
        <v>505</v>
      </c>
      <c r="Q311">
        <v>1</v>
      </c>
      <c r="X311">
        <v>0.02</v>
      </c>
      <c r="Y311">
        <v>0</v>
      </c>
      <c r="Z311">
        <v>87.17</v>
      </c>
      <c r="AA311">
        <v>11.6</v>
      </c>
      <c r="AB311">
        <v>0</v>
      </c>
      <c r="AC311">
        <v>0</v>
      </c>
      <c r="AD311">
        <v>1</v>
      </c>
      <c r="AE311">
        <v>0</v>
      </c>
      <c r="AF311" t="s">
        <v>97</v>
      </c>
      <c r="AG311">
        <v>2.5000000000000001E-2</v>
      </c>
      <c r="AH311">
        <v>2</v>
      </c>
      <c r="AI311">
        <v>991689553</v>
      </c>
      <c r="AJ311">
        <v>305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>
      <c r="A312">
        <f ca="1">ROW(Source!A87)</f>
        <v>87</v>
      </c>
      <c r="B312">
        <v>991689554</v>
      </c>
      <c r="C312">
        <v>991689550</v>
      </c>
      <c r="D312">
        <v>337978401</v>
      </c>
      <c r="E312">
        <v>1</v>
      </c>
      <c r="F312">
        <v>1</v>
      </c>
      <c r="G312">
        <v>1</v>
      </c>
      <c r="H312">
        <v>3</v>
      </c>
      <c r="I312" t="s">
        <v>622</v>
      </c>
      <c r="J312" t="s">
        <v>623</v>
      </c>
      <c r="K312" t="s">
        <v>624</v>
      </c>
      <c r="L312">
        <v>1348</v>
      </c>
      <c r="N312">
        <v>39568864</v>
      </c>
      <c r="O312" t="s">
        <v>530</v>
      </c>
      <c r="P312" t="s">
        <v>530</v>
      </c>
      <c r="Q312">
        <v>1000</v>
      </c>
      <c r="X312">
        <v>1.3999999999999999E-4</v>
      </c>
      <c r="Y312">
        <v>10362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G312">
        <v>1.3999999999999999E-4</v>
      </c>
      <c r="AH312">
        <v>2</v>
      </c>
      <c r="AI312">
        <v>991689554</v>
      </c>
      <c r="AJ312">
        <v>306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>
      <c r="A313">
        <f ca="1">ROW(Source!A87)</f>
        <v>87</v>
      </c>
      <c r="B313">
        <v>991689555</v>
      </c>
      <c r="C313">
        <v>991689550</v>
      </c>
      <c r="D313">
        <v>337978655</v>
      </c>
      <c r="E313">
        <v>1</v>
      </c>
      <c r="F313">
        <v>1</v>
      </c>
      <c r="G313">
        <v>1</v>
      </c>
      <c r="H313">
        <v>3</v>
      </c>
      <c r="I313" t="s">
        <v>642</v>
      </c>
      <c r="J313" t="s">
        <v>643</v>
      </c>
      <c r="K313" t="s">
        <v>644</v>
      </c>
      <c r="L313">
        <v>1348</v>
      </c>
      <c r="N313">
        <v>39568864</v>
      </c>
      <c r="O313" t="s">
        <v>530</v>
      </c>
      <c r="P313" t="s">
        <v>530</v>
      </c>
      <c r="Q313">
        <v>1000</v>
      </c>
      <c r="X313">
        <v>1.1000000000000001E-3</v>
      </c>
      <c r="Y313">
        <v>14830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0</v>
      </c>
      <c r="AG313">
        <v>1.1000000000000001E-3</v>
      </c>
      <c r="AH313">
        <v>2</v>
      </c>
      <c r="AI313">
        <v>991689555</v>
      </c>
      <c r="AJ313">
        <v>307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>
      <c r="A314">
        <f ca="1">ROW(Source!A87)</f>
        <v>87</v>
      </c>
      <c r="B314">
        <v>991689556</v>
      </c>
      <c r="C314">
        <v>991689550</v>
      </c>
      <c r="D314">
        <v>338008699</v>
      </c>
      <c r="E314">
        <v>1</v>
      </c>
      <c r="F314">
        <v>1</v>
      </c>
      <c r="G314">
        <v>1</v>
      </c>
      <c r="H314">
        <v>3</v>
      </c>
      <c r="I314" t="s">
        <v>687</v>
      </c>
      <c r="J314" t="s">
        <v>233</v>
      </c>
      <c r="K314" t="s">
        <v>683</v>
      </c>
      <c r="L314">
        <v>195242642</v>
      </c>
      <c r="N314">
        <v>1010</v>
      </c>
      <c r="O314" t="s">
        <v>145</v>
      </c>
      <c r="P314" t="s">
        <v>145</v>
      </c>
      <c r="Q314">
        <v>1</v>
      </c>
      <c r="X314">
        <v>1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G314">
        <v>1</v>
      </c>
      <c r="AH314">
        <v>3</v>
      </c>
      <c r="AI314">
        <v>-1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>
      <c r="A315">
        <f ca="1">ROW(Source!A87)</f>
        <v>87</v>
      </c>
      <c r="B315">
        <v>991689557</v>
      </c>
      <c r="C315">
        <v>991689550</v>
      </c>
      <c r="D315">
        <v>338025035</v>
      </c>
      <c r="E315">
        <v>1</v>
      </c>
      <c r="F315">
        <v>1</v>
      </c>
      <c r="G315">
        <v>1</v>
      </c>
      <c r="H315">
        <v>3</v>
      </c>
      <c r="I315" t="s">
        <v>200</v>
      </c>
      <c r="J315" t="s">
        <v>202</v>
      </c>
      <c r="K315" t="s">
        <v>201</v>
      </c>
      <c r="L315">
        <v>195242642</v>
      </c>
      <c r="N315">
        <v>1010</v>
      </c>
      <c r="O315" t="s">
        <v>145</v>
      </c>
      <c r="P315" t="s">
        <v>145</v>
      </c>
      <c r="Q315">
        <v>1</v>
      </c>
      <c r="X315">
        <v>2</v>
      </c>
      <c r="Y315">
        <v>27.99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0</v>
      </c>
      <c r="AG315">
        <v>2</v>
      </c>
      <c r="AH315">
        <v>2</v>
      </c>
      <c r="AI315">
        <v>991689557</v>
      </c>
      <c r="AJ315">
        <v>308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>
      <c r="A316">
        <f ca="1">ROW(Source!A87)</f>
        <v>87</v>
      </c>
      <c r="B316">
        <v>991689558</v>
      </c>
      <c r="C316">
        <v>991689550</v>
      </c>
      <c r="D316">
        <v>338036064</v>
      </c>
      <c r="E316">
        <v>1</v>
      </c>
      <c r="F316">
        <v>1</v>
      </c>
      <c r="G316">
        <v>1</v>
      </c>
      <c r="H316">
        <v>3</v>
      </c>
      <c r="I316" t="s">
        <v>645</v>
      </c>
      <c r="J316" t="s">
        <v>646</v>
      </c>
      <c r="K316" t="s">
        <v>647</v>
      </c>
      <c r="L316">
        <v>1356</v>
      </c>
      <c r="N316">
        <v>1010</v>
      </c>
      <c r="O316" t="s">
        <v>589</v>
      </c>
      <c r="P316" t="s">
        <v>589</v>
      </c>
      <c r="Q316">
        <v>1000</v>
      </c>
      <c r="X316">
        <v>2E-3</v>
      </c>
      <c r="Y316">
        <v>3450.01</v>
      </c>
      <c r="Z316">
        <v>0</v>
      </c>
      <c r="AA316">
        <v>0</v>
      </c>
      <c r="AB316">
        <v>0</v>
      </c>
      <c r="AC316">
        <v>0</v>
      </c>
      <c r="AD316">
        <v>1</v>
      </c>
      <c r="AE316">
        <v>0</v>
      </c>
      <c r="AG316">
        <v>2E-3</v>
      </c>
      <c r="AH316">
        <v>2</v>
      </c>
      <c r="AI316">
        <v>991689558</v>
      </c>
      <c r="AJ316">
        <v>309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>
      <c r="A317">
        <f ca="1">ROW(Source!A90)</f>
        <v>90</v>
      </c>
      <c r="B317">
        <v>991689911</v>
      </c>
      <c r="C317">
        <v>991689910</v>
      </c>
      <c r="D317">
        <v>37780228</v>
      </c>
      <c r="E317">
        <v>1</v>
      </c>
      <c r="F317">
        <v>1</v>
      </c>
      <c r="G317">
        <v>1</v>
      </c>
      <c r="H317">
        <v>1</v>
      </c>
      <c r="I317" t="s">
        <v>648</v>
      </c>
      <c r="K317" t="s">
        <v>649</v>
      </c>
      <c r="L317">
        <v>1369</v>
      </c>
      <c r="N317">
        <v>1013</v>
      </c>
      <c r="O317" t="s">
        <v>499</v>
      </c>
      <c r="P317" t="s">
        <v>499</v>
      </c>
      <c r="Q317">
        <v>1</v>
      </c>
      <c r="X317">
        <v>0.22</v>
      </c>
      <c r="Y317">
        <v>0</v>
      </c>
      <c r="Z317">
        <v>0</v>
      </c>
      <c r="AA317">
        <v>0</v>
      </c>
      <c r="AB317">
        <v>9.92</v>
      </c>
      <c r="AC317">
        <v>0</v>
      </c>
      <c r="AD317">
        <v>1</v>
      </c>
      <c r="AE317">
        <v>1</v>
      </c>
      <c r="AF317" t="s">
        <v>213</v>
      </c>
      <c r="AG317">
        <v>8.7999999999999995E-2</v>
      </c>
      <c r="AH317">
        <v>2</v>
      </c>
      <c r="AI317">
        <v>991689911</v>
      </c>
      <c r="AJ317">
        <v>311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>
      <c r="A318">
        <f ca="1">ROW(Source!A90)</f>
        <v>90</v>
      </c>
      <c r="B318">
        <v>991689912</v>
      </c>
      <c r="C318">
        <v>991689910</v>
      </c>
      <c r="D318">
        <v>337974813</v>
      </c>
      <c r="E318">
        <v>1</v>
      </c>
      <c r="F318">
        <v>1</v>
      </c>
      <c r="G318">
        <v>1</v>
      </c>
      <c r="H318">
        <v>3</v>
      </c>
      <c r="I318" t="s">
        <v>549</v>
      </c>
      <c r="J318" t="s">
        <v>550</v>
      </c>
      <c r="K318" t="s">
        <v>551</v>
      </c>
      <c r="L318">
        <v>1348</v>
      </c>
      <c r="N318">
        <v>39568864</v>
      </c>
      <c r="O318" t="s">
        <v>530</v>
      </c>
      <c r="P318" t="s">
        <v>530</v>
      </c>
      <c r="Q318">
        <v>1000</v>
      </c>
      <c r="X318">
        <v>2.0000000000000002E-5</v>
      </c>
      <c r="Y318">
        <v>15118.99</v>
      </c>
      <c r="Z318">
        <v>0</v>
      </c>
      <c r="AA318">
        <v>0</v>
      </c>
      <c r="AB318">
        <v>0</v>
      </c>
      <c r="AC318">
        <v>0</v>
      </c>
      <c r="AD318">
        <v>1</v>
      </c>
      <c r="AE318">
        <v>0</v>
      </c>
      <c r="AF318" t="s">
        <v>212</v>
      </c>
      <c r="AG318">
        <v>0</v>
      </c>
      <c r="AH318">
        <v>2</v>
      </c>
      <c r="AI318">
        <v>991689912</v>
      </c>
      <c r="AJ318">
        <v>312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>
      <c r="A319">
        <f ca="1">ROW(Source!A90)</f>
        <v>90</v>
      </c>
      <c r="B319">
        <v>991689913</v>
      </c>
      <c r="C319">
        <v>991689910</v>
      </c>
      <c r="D319">
        <v>337974988</v>
      </c>
      <c r="E319">
        <v>1</v>
      </c>
      <c r="F319">
        <v>1</v>
      </c>
      <c r="G319">
        <v>1</v>
      </c>
      <c r="H319">
        <v>3</v>
      </c>
      <c r="I319" t="s">
        <v>552</v>
      </c>
      <c r="J319" t="s">
        <v>553</v>
      </c>
      <c r="K319" t="s">
        <v>554</v>
      </c>
      <c r="L319">
        <v>1348</v>
      </c>
      <c r="N319">
        <v>39568864</v>
      </c>
      <c r="O319" t="s">
        <v>530</v>
      </c>
      <c r="P319" t="s">
        <v>530</v>
      </c>
      <c r="Q319">
        <v>1000</v>
      </c>
      <c r="X319">
        <v>1.0000000000000001E-5</v>
      </c>
      <c r="Y319">
        <v>16950</v>
      </c>
      <c r="Z319">
        <v>0</v>
      </c>
      <c r="AA319">
        <v>0</v>
      </c>
      <c r="AB319">
        <v>0</v>
      </c>
      <c r="AC319">
        <v>0</v>
      </c>
      <c r="AD319">
        <v>1</v>
      </c>
      <c r="AE319">
        <v>0</v>
      </c>
      <c r="AF319" t="s">
        <v>212</v>
      </c>
      <c r="AG319">
        <v>0</v>
      </c>
      <c r="AH319">
        <v>2</v>
      </c>
      <c r="AI319">
        <v>991689913</v>
      </c>
      <c r="AJ319">
        <v>313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>
      <c r="A320">
        <f ca="1">ROW(Source!A90)</f>
        <v>90</v>
      </c>
      <c r="B320">
        <v>991689914</v>
      </c>
      <c r="C320">
        <v>991689910</v>
      </c>
      <c r="D320">
        <v>337972378</v>
      </c>
      <c r="E320">
        <v>1</v>
      </c>
      <c r="F320">
        <v>1</v>
      </c>
      <c r="G320">
        <v>1</v>
      </c>
      <c r="H320">
        <v>3</v>
      </c>
      <c r="I320" t="s">
        <v>555</v>
      </c>
      <c r="J320" t="s">
        <v>556</v>
      </c>
      <c r="K320" t="s">
        <v>557</v>
      </c>
      <c r="L320">
        <v>1346</v>
      </c>
      <c r="N320">
        <v>39568864</v>
      </c>
      <c r="O320" t="s">
        <v>540</v>
      </c>
      <c r="P320" t="s">
        <v>540</v>
      </c>
      <c r="Q320">
        <v>1</v>
      </c>
      <c r="X320">
        <v>0.01</v>
      </c>
      <c r="Y320">
        <v>37.29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 t="s">
        <v>212</v>
      </c>
      <c r="AG320">
        <v>0</v>
      </c>
      <c r="AH320">
        <v>2</v>
      </c>
      <c r="AI320">
        <v>991689914</v>
      </c>
      <c r="AJ320">
        <v>314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>
      <c r="A321">
        <f ca="1">ROW(Source!A90)</f>
        <v>90</v>
      </c>
      <c r="B321">
        <v>991689915</v>
      </c>
      <c r="C321">
        <v>991689910</v>
      </c>
      <c r="D321">
        <v>338004975</v>
      </c>
      <c r="E321">
        <v>1</v>
      </c>
      <c r="F321">
        <v>1</v>
      </c>
      <c r="G321">
        <v>1</v>
      </c>
      <c r="H321">
        <v>3</v>
      </c>
      <c r="I321" t="s">
        <v>243</v>
      </c>
      <c r="J321" t="s">
        <v>245</v>
      </c>
      <c r="K321" t="s">
        <v>244</v>
      </c>
      <c r="L321">
        <v>1035</v>
      </c>
      <c r="N321">
        <v>1013</v>
      </c>
      <c r="O321" t="s">
        <v>220</v>
      </c>
      <c r="P321" t="s">
        <v>220</v>
      </c>
      <c r="Q321">
        <v>1</v>
      </c>
      <c r="X321">
        <v>1</v>
      </c>
      <c r="Y321">
        <v>65.989999999999995</v>
      </c>
      <c r="Z321">
        <v>0</v>
      </c>
      <c r="AA321">
        <v>0</v>
      </c>
      <c r="AB321">
        <v>0</v>
      </c>
      <c r="AC321">
        <v>0</v>
      </c>
      <c r="AD321">
        <v>1</v>
      </c>
      <c r="AE321">
        <v>0</v>
      </c>
      <c r="AF321" t="s">
        <v>212</v>
      </c>
      <c r="AG321">
        <v>0</v>
      </c>
      <c r="AH321">
        <v>2</v>
      </c>
      <c r="AI321">
        <v>991689915</v>
      </c>
      <c r="AJ321">
        <v>315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>
      <c r="A322">
        <f ca="1">ROW(Source!A91)</f>
        <v>91</v>
      </c>
      <c r="B322">
        <v>991689911</v>
      </c>
      <c r="C322">
        <v>991689910</v>
      </c>
      <c r="D322">
        <v>37780228</v>
      </c>
      <c r="E322">
        <v>1</v>
      </c>
      <c r="F322">
        <v>1</v>
      </c>
      <c r="G322">
        <v>1</v>
      </c>
      <c r="H322">
        <v>1</v>
      </c>
      <c r="I322" t="s">
        <v>648</v>
      </c>
      <c r="K322" t="s">
        <v>649</v>
      </c>
      <c r="L322">
        <v>1369</v>
      </c>
      <c r="N322">
        <v>1013</v>
      </c>
      <c r="O322" t="s">
        <v>499</v>
      </c>
      <c r="P322" t="s">
        <v>499</v>
      </c>
      <c r="Q322">
        <v>1</v>
      </c>
      <c r="X322">
        <v>0.22</v>
      </c>
      <c r="Y322">
        <v>0</v>
      </c>
      <c r="Z322">
        <v>0</v>
      </c>
      <c r="AA322">
        <v>0</v>
      </c>
      <c r="AB322">
        <v>9.92</v>
      </c>
      <c r="AC322">
        <v>0</v>
      </c>
      <c r="AD322">
        <v>1</v>
      </c>
      <c r="AE322">
        <v>1</v>
      </c>
      <c r="AF322" t="s">
        <v>213</v>
      </c>
      <c r="AG322">
        <v>8.7999999999999995E-2</v>
      </c>
      <c r="AH322">
        <v>2</v>
      </c>
      <c r="AI322">
        <v>991689911</v>
      </c>
      <c r="AJ322">
        <v>316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>
      <c r="A323">
        <f ca="1">ROW(Source!A91)</f>
        <v>91</v>
      </c>
      <c r="B323">
        <v>991689912</v>
      </c>
      <c r="C323">
        <v>991689910</v>
      </c>
      <c r="D323">
        <v>337974813</v>
      </c>
      <c r="E323">
        <v>1</v>
      </c>
      <c r="F323">
        <v>1</v>
      </c>
      <c r="G323">
        <v>1</v>
      </c>
      <c r="H323">
        <v>3</v>
      </c>
      <c r="I323" t="s">
        <v>549</v>
      </c>
      <c r="J323" t="s">
        <v>550</v>
      </c>
      <c r="K323" t="s">
        <v>551</v>
      </c>
      <c r="L323">
        <v>1348</v>
      </c>
      <c r="N323">
        <v>39568864</v>
      </c>
      <c r="O323" t="s">
        <v>530</v>
      </c>
      <c r="P323" t="s">
        <v>530</v>
      </c>
      <c r="Q323">
        <v>1000</v>
      </c>
      <c r="X323">
        <v>2.0000000000000002E-5</v>
      </c>
      <c r="Y323">
        <v>15118.99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F323" t="s">
        <v>212</v>
      </c>
      <c r="AG323">
        <v>0</v>
      </c>
      <c r="AH323">
        <v>2</v>
      </c>
      <c r="AI323">
        <v>991689912</v>
      </c>
      <c r="AJ323">
        <v>317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>
      <c r="A324">
        <f ca="1">ROW(Source!A91)</f>
        <v>91</v>
      </c>
      <c r="B324">
        <v>991689913</v>
      </c>
      <c r="C324">
        <v>991689910</v>
      </c>
      <c r="D324">
        <v>337974988</v>
      </c>
      <c r="E324">
        <v>1</v>
      </c>
      <c r="F324">
        <v>1</v>
      </c>
      <c r="G324">
        <v>1</v>
      </c>
      <c r="H324">
        <v>3</v>
      </c>
      <c r="I324" t="s">
        <v>552</v>
      </c>
      <c r="J324" t="s">
        <v>553</v>
      </c>
      <c r="K324" t="s">
        <v>554</v>
      </c>
      <c r="L324">
        <v>1348</v>
      </c>
      <c r="N324">
        <v>39568864</v>
      </c>
      <c r="O324" t="s">
        <v>530</v>
      </c>
      <c r="P324" t="s">
        <v>530</v>
      </c>
      <c r="Q324">
        <v>1000</v>
      </c>
      <c r="X324">
        <v>1.0000000000000001E-5</v>
      </c>
      <c r="Y324">
        <v>16950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 t="s">
        <v>212</v>
      </c>
      <c r="AG324">
        <v>0</v>
      </c>
      <c r="AH324">
        <v>2</v>
      </c>
      <c r="AI324">
        <v>991689913</v>
      </c>
      <c r="AJ324">
        <v>318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>
      <c r="A325">
        <f ca="1">ROW(Source!A91)</f>
        <v>91</v>
      </c>
      <c r="B325">
        <v>991689914</v>
      </c>
      <c r="C325">
        <v>991689910</v>
      </c>
      <c r="D325">
        <v>337972378</v>
      </c>
      <c r="E325">
        <v>1</v>
      </c>
      <c r="F325">
        <v>1</v>
      </c>
      <c r="G325">
        <v>1</v>
      </c>
      <c r="H325">
        <v>3</v>
      </c>
      <c r="I325" t="s">
        <v>555</v>
      </c>
      <c r="J325" t="s">
        <v>556</v>
      </c>
      <c r="K325" t="s">
        <v>557</v>
      </c>
      <c r="L325">
        <v>1346</v>
      </c>
      <c r="N325">
        <v>39568864</v>
      </c>
      <c r="O325" t="s">
        <v>540</v>
      </c>
      <c r="P325" t="s">
        <v>540</v>
      </c>
      <c r="Q325">
        <v>1</v>
      </c>
      <c r="X325">
        <v>0.01</v>
      </c>
      <c r="Y325">
        <v>37.29</v>
      </c>
      <c r="Z325">
        <v>0</v>
      </c>
      <c r="AA325">
        <v>0</v>
      </c>
      <c r="AB325">
        <v>0</v>
      </c>
      <c r="AC325">
        <v>0</v>
      </c>
      <c r="AD325">
        <v>1</v>
      </c>
      <c r="AE325">
        <v>0</v>
      </c>
      <c r="AF325" t="s">
        <v>212</v>
      </c>
      <c r="AG325">
        <v>0</v>
      </c>
      <c r="AH325">
        <v>2</v>
      </c>
      <c r="AI325">
        <v>991689914</v>
      </c>
      <c r="AJ325">
        <v>319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>
      <c r="A326">
        <f ca="1">ROW(Source!A91)</f>
        <v>91</v>
      </c>
      <c r="B326">
        <v>991689915</v>
      </c>
      <c r="C326">
        <v>991689910</v>
      </c>
      <c r="D326">
        <v>338004975</v>
      </c>
      <c r="E326">
        <v>1</v>
      </c>
      <c r="F326">
        <v>1</v>
      </c>
      <c r="G326">
        <v>1</v>
      </c>
      <c r="H326">
        <v>3</v>
      </c>
      <c r="I326" t="s">
        <v>243</v>
      </c>
      <c r="J326" t="s">
        <v>245</v>
      </c>
      <c r="K326" t="s">
        <v>244</v>
      </c>
      <c r="L326">
        <v>1035</v>
      </c>
      <c r="N326">
        <v>1013</v>
      </c>
      <c r="O326" t="s">
        <v>220</v>
      </c>
      <c r="P326" t="s">
        <v>220</v>
      </c>
      <c r="Q326">
        <v>1</v>
      </c>
      <c r="X326">
        <v>1</v>
      </c>
      <c r="Y326">
        <v>65.989999999999995</v>
      </c>
      <c r="Z326">
        <v>0</v>
      </c>
      <c r="AA326">
        <v>0</v>
      </c>
      <c r="AB326">
        <v>0</v>
      </c>
      <c r="AC326">
        <v>0</v>
      </c>
      <c r="AD326">
        <v>1</v>
      </c>
      <c r="AE326">
        <v>0</v>
      </c>
      <c r="AF326" t="s">
        <v>212</v>
      </c>
      <c r="AG326">
        <v>0</v>
      </c>
      <c r="AH326">
        <v>2</v>
      </c>
      <c r="AI326">
        <v>991689915</v>
      </c>
      <c r="AJ326">
        <v>320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>
      <c r="A327">
        <f ca="1">ROW(Source!A92)</f>
        <v>92</v>
      </c>
      <c r="B327">
        <v>991689920</v>
      </c>
      <c r="C327">
        <v>991689919</v>
      </c>
      <c r="D327">
        <v>37780228</v>
      </c>
      <c r="E327">
        <v>1</v>
      </c>
      <c r="F327">
        <v>1</v>
      </c>
      <c r="G327">
        <v>1</v>
      </c>
      <c r="H327">
        <v>1</v>
      </c>
      <c r="I327" t="s">
        <v>648</v>
      </c>
      <c r="K327" t="s">
        <v>649</v>
      </c>
      <c r="L327">
        <v>1369</v>
      </c>
      <c r="N327">
        <v>1013</v>
      </c>
      <c r="O327" t="s">
        <v>499</v>
      </c>
      <c r="P327" t="s">
        <v>499</v>
      </c>
      <c r="Q327">
        <v>1</v>
      </c>
      <c r="X327">
        <v>0.22</v>
      </c>
      <c r="Y327">
        <v>0</v>
      </c>
      <c r="Z327">
        <v>0</v>
      </c>
      <c r="AA327">
        <v>0</v>
      </c>
      <c r="AB327">
        <v>9.92</v>
      </c>
      <c r="AC327">
        <v>0</v>
      </c>
      <c r="AD327">
        <v>1</v>
      </c>
      <c r="AE327">
        <v>1</v>
      </c>
      <c r="AF327" t="s">
        <v>98</v>
      </c>
      <c r="AG327">
        <v>0.253</v>
      </c>
      <c r="AH327">
        <v>2</v>
      </c>
      <c r="AI327">
        <v>991689920</v>
      </c>
      <c r="AJ327">
        <v>321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>
      <c r="A328">
        <f ca="1">ROW(Source!A92)</f>
        <v>92</v>
      </c>
      <c r="B328">
        <v>991689921</v>
      </c>
      <c r="C328">
        <v>991689919</v>
      </c>
      <c r="D328">
        <v>337974813</v>
      </c>
      <c r="E328">
        <v>1</v>
      </c>
      <c r="F328">
        <v>1</v>
      </c>
      <c r="G328">
        <v>1</v>
      </c>
      <c r="H328">
        <v>3</v>
      </c>
      <c r="I328" t="s">
        <v>549</v>
      </c>
      <c r="J328" t="s">
        <v>550</v>
      </c>
      <c r="K328" t="s">
        <v>551</v>
      </c>
      <c r="L328">
        <v>1348</v>
      </c>
      <c r="N328">
        <v>39568864</v>
      </c>
      <c r="O328" t="s">
        <v>530</v>
      </c>
      <c r="P328" t="s">
        <v>530</v>
      </c>
      <c r="Q328">
        <v>1000</v>
      </c>
      <c r="X328">
        <v>2.0000000000000002E-5</v>
      </c>
      <c r="Y328">
        <v>15118.99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v>0</v>
      </c>
      <c r="AG328">
        <v>2.0000000000000002E-5</v>
      </c>
      <c r="AH328">
        <v>2</v>
      </c>
      <c r="AI328">
        <v>991689921</v>
      </c>
      <c r="AJ328">
        <v>322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>
      <c r="A329">
        <f ca="1">ROW(Source!A92)</f>
        <v>92</v>
      </c>
      <c r="B329">
        <v>991689922</v>
      </c>
      <c r="C329">
        <v>991689919</v>
      </c>
      <c r="D329">
        <v>337974988</v>
      </c>
      <c r="E329">
        <v>1</v>
      </c>
      <c r="F329">
        <v>1</v>
      </c>
      <c r="G329">
        <v>1</v>
      </c>
      <c r="H329">
        <v>3</v>
      </c>
      <c r="I329" t="s">
        <v>552</v>
      </c>
      <c r="J329" t="s">
        <v>553</v>
      </c>
      <c r="K329" t="s">
        <v>554</v>
      </c>
      <c r="L329">
        <v>1348</v>
      </c>
      <c r="N329">
        <v>39568864</v>
      </c>
      <c r="O329" t="s">
        <v>530</v>
      </c>
      <c r="P329" t="s">
        <v>530</v>
      </c>
      <c r="Q329">
        <v>1000</v>
      </c>
      <c r="X329">
        <v>1.0000000000000001E-5</v>
      </c>
      <c r="Y329">
        <v>16950</v>
      </c>
      <c r="Z329">
        <v>0</v>
      </c>
      <c r="AA329">
        <v>0</v>
      </c>
      <c r="AB329">
        <v>0</v>
      </c>
      <c r="AC329">
        <v>0</v>
      </c>
      <c r="AD329">
        <v>1</v>
      </c>
      <c r="AE329">
        <v>0</v>
      </c>
      <c r="AG329">
        <v>1.0000000000000001E-5</v>
      </c>
      <c r="AH329">
        <v>2</v>
      </c>
      <c r="AI329">
        <v>991689922</v>
      </c>
      <c r="AJ329">
        <v>323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>
      <c r="A330">
        <f ca="1">ROW(Source!A92)</f>
        <v>92</v>
      </c>
      <c r="B330">
        <v>991689923</v>
      </c>
      <c r="C330">
        <v>991689919</v>
      </c>
      <c r="D330">
        <v>337972378</v>
      </c>
      <c r="E330">
        <v>1</v>
      </c>
      <c r="F330">
        <v>1</v>
      </c>
      <c r="G330">
        <v>1</v>
      </c>
      <c r="H330">
        <v>3</v>
      </c>
      <c r="I330" t="s">
        <v>555</v>
      </c>
      <c r="J330" t="s">
        <v>556</v>
      </c>
      <c r="K330" t="s">
        <v>557</v>
      </c>
      <c r="L330">
        <v>1346</v>
      </c>
      <c r="N330">
        <v>39568864</v>
      </c>
      <c r="O330" t="s">
        <v>540</v>
      </c>
      <c r="P330" t="s">
        <v>540</v>
      </c>
      <c r="Q330">
        <v>1</v>
      </c>
      <c r="X330">
        <v>0.01</v>
      </c>
      <c r="Y330">
        <v>37.29</v>
      </c>
      <c r="Z330">
        <v>0</v>
      </c>
      <c r="AA330">
        <v>0</v>
      </c>
      <c r="AB330">
        <v>0</v>
      </c>
      <c r="AC330">
        <v>0</v>
      </c>
      <c r="AD330">
        <v>1</v>
      </c>
      <c r="AE330">
        <v>0</v>
      </c>
      <c r="AG330">
        <v>0.01</v>
      </c>
      <c r="AH330">
        <v>2</v>
      </c>
      <c r="AI330">
        <v>991689923</v>
      </c>
      <c r="AJ330">
        <v>324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>
      <c r="A331">
        <f ca="1">ROW(Source!A92)</f>
        <v>92</v>
      </c>
      <c r="B331">
        <v>991689924</v>
      </c>
      <c r="C331">
        <v>991689919</v>
      </c>
      <c r="D331">
        <v>338004975</v>
      </c>
      <c r="E331">
        <v>1</v>
      </c>
      <c r="F331">
        <v>1</v>
      </c>
      <c r="G331">
        <v>1</v>
      </c>
      <c r="H331">
        <v>3</v>
      </c>
      <c r="I331" t="s">
        <v>243</v>
      </c>
      <c r="J331" t="s">
        <v>245</v>
      </c>
      <c r="K331" t="s">
        <v>244</v>
      </c>
      <c r="L331">
        <v>1035</v>
      </c>
      <c r="N331">
        <v>1013</v>
      </c>
      <c r="O331" t="s">
        <v>220</v>
      </c>
      <c r="P331" t="s">
        <v>220</v>
      </c>
      <c r="Q331">
        <v>1</v>
      </c>
      <c r="X331">
        <v>1</v>
      </c>
      <c r="Y331">
        <v>65.989999999999995</v>
      </c>
      <c r="Z331">
        <v>0</v>
      </c>
      <c r="AA331">
        <v>0</v>
      </c>
      <c r="AB331">
        <v>0</v>
      </c>
      <c r="AC331">
        <v>0</v>
      </c>
      <c r="AD331">
        <v>1</v>
      </c>
      <c r="AE331">
        <v>0</v>
      </c>
      <c r="AG331">
        <v>1</v>
      </c>
      <c r="AH331">
        <v>2</v>
      </c>
      <c r="AI331">
        <v>991689924</v>
      </c>
      <c r="AJ331">
        <v>325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>
      <c r="A332">
        <f ca="1">ROW(Source!A93)</f>
        <v>93</v>
      </c>
      <c r="B332">
        <v>991689920</v>
      </c>
      <c r="C332">
        <v>991689919</v>
      </c>
      <c r="D332">
        <v>37780228</v>
      </c>
      <c r="E332">
        <v>1</v>
      </c>
      <c r="F332">
        <v>1</v>
      </c>
      <c r="G332">
        <v>1</v>
      </c>
      <c r="H332">
        <v>1</v>
      </c>
      <c r="I332" t="s">
        <v>648</v>
      </c>
      <c r="K332" t="s">
        <v>649</v>
      </c>
      <c r="L332">
        <v>1369</v>
      </c>
      <c r="N332">
        <v>1013</v>
      </c>
      <c r="O332" t="s">
        <v>499</v>
      </c>
      <c r="P332" t="s">
        <v>499</v>
      </c>
      <c r="Q332">
        <v>1</v>
      </c>
      <c r="X332">
        <v>0.22</v>
      </c>
      <c r="Y332">
        <v>0</v>
      </c>
      <c r="Z332">
        <v>0</v>
      </c>
      <c r="AA332">
        <v>0</v>
      </c>
      <c r="AB332">
        <v>9.92</v>
      </c>
      <c r="AC332">
        <v>0</v>
      </c>
      <c r="AD332">
        <v>1</v>
      </c>
      <c r="AE332">
        <v>1</v>
      </c>
      <c r="AF332" t="s">
        <v>98</v>
      </c>
      <c r="AG332">
        <v>0.253</v>
      </c>
      <c r="AH332">
        <v>2</v>
      </c>
      <c r="AI332">
        <v>991689920</v>
      </c>
      <c r="AJ332">
        <v>327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>
      <c r="A333">
        <f ca="1">ROW(Source!A93)</f>
        <v>93</v>
      </c>
      <c r="B333">
        <v>991689921</v>
      </c>
      <c r="C333">
        <v>991689919</v>
      </c>
      <c r="D333">
        <v>337974813</v>
      </c>
      <c r="E333">
        <v>1</v>
      </c>
      <c r="F333">
        <v>1</v>
      </c>
      <c r="G333">
        <v>1</v>
      </c>
      <c r="H333">
        <v>3</v>
      </c>
      <c r="I333" t="s">
        <v>549</v>
      </c>
      <c r="J333" t="s">
        <v>550</v>
      </c>
      <c r="K333" t="s">
        <v>551</v>
      </c>
      <c r="L333">
        <v>1348</v>
      </c>
      <c r="N333">
        <v>39568864</v>
      </c>
      <c r="O333" t="s">
        <v>530</v>
      </c>
      <c r="P333" t="s">
        <v>530</v>
      </c>
      <c r="Q333">
        <v>1000</v>
      </c>
      <c r="X333">
        <v>2.0000000000000002E-5</v>
      </c>
      <c r="Y333">
        <v>15118.99</v>
      </c>
      <c r="Z333">
        <v>0</v>
      </c>
      <c r="AA333">
        <v>0</v>
      </c>
      <c r="AB333">
        <v>0</v>
      </c>
      <c r="AC333">
        <v>0</v>
      </c>
      <c r="AD333">
        <v>1</v>
      </c>
      <c r="AE333">
        <v>0</v>
      </c>
      <c r="AG333">
        <v>2.0000000000000002E-5</v>
      </c>
      <c r="AH333">
        <v>2</v>
      </c>
      <c r="AI333">
        <v>991689921</v>
      </c>
      <c r="AJ333">
        <v>328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>
      <c r="A334">
        <f ca="1">ROW(Source!A93)</f>
        <v>93</v>
      </c>
      <c r="B334">
        <v>991689922</v>
      </c>
      <c r="C334">
        <v>991689919</v>
      </c>
      <c r="D334">
        <v>337974988</v>
      </c>
      <c r="E334">
        <v>1</v>
      </c>
      <c r="F334">
        <v>1</v>
      </c>
      <c r="G334">
        <v>1</v>
      </c>
      <c r="H334">
        <v>3</v>
      </c>
      <c r="I334" t="s">
        <v>552</v>
      </c>
      <c r="J334" t="s">
        <v>553</v>
      </c>
      <c r="K334" t="s">
        <v>554</v>
      </c>
      <c r="L334">
        <v>1348</v>
      </c>
      <c r="N334">
        <v>39568864</v>
      </c>
      <c r="O334" t="s">
        <v>530</v>
      </c>
      <c r="P334" t="s">
        <v>530</v>
      </c>
      <c r="Q334">
        <v>1000</v>
      </c>
      <c r="X334">
        <v>1.0000000000000001E-5</v>
      </c>
      <c r="Y334">
        <v>16950</v>
      </c>
      <c r="Z334">
        <v>0</v>
      </c>
      <c r="AA334">
        <v>0</v>
      </c>
      <c r="AB334">
        <v>0</v>
      </c>
      <c r="AC334">
        <v>0</v>
      </c>
      <c r="AD334">
        <v>1</v>
      </c>
      <c r="AE334">
        <v>0</v>
      </c>
      <c r="AG334">
        <v>1.0000000000000001E-5</v>
      </c>
      <c r="AH334">
        <v>2</v>
      </c>
      <c r="AI334">
        <v>991689922</v>
      </c>
      <c r="AJ334">
        <v>329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>
      <c r="A335">
        <f ca="1">ROW(Source!A93)</f>
        <v>93</v>
      </c>
      <c r="B335">
        <v>991689923</v>
      </c>
      <c r="C335">
        <v>991689919</v>
      </c>
      <c r="D335">
        <v>337972378</v>
      </c>
      <c r="E335">
        <v>1</v>
      </c>
      <c r="F335">
        <v>1</v>
      </c>
      <c r="G335">
        <v>1</v>
      </c>
      <c r="H335">
        <v>3</v>
      </c>
      <c r="I335" t="s">
        <v>555</v>
      </c>
      <c r="J335" t="s">
        <v>556</v>
      </c>
      <c r="K335" t="s">
        <v>557</v>
      </c>
      <c r="L335">
        <v>1346</v>
      </c>
      <c r="N335">
        <v>39568864</v>
      </c>
      <c r="O335" t="s">
        <v>540</v>
      </c>
      <c r="P335" t="s">
        <v>540</v>
      </c>
      <c r="Q335">
        <v>1</v>
      </c>
      <c r="X335">
        <v>0.01</v>
      </c>
      <c r="Y335">
        <v>37.29</v>
      </c>
      <c r="Z335">
        <v>0</v>
      </c>
      <c r="AA335">
        <v>0</v>
      </c>
      <c r="AB335">
        <v>0</v>
      </c>
      <c r="AC335">
        <v>0</v>
      </c>
      <c r="AD335">
        <v>1</v>
      </c>
      <c r="AE335">
        <v>0</v>
      </c>
      <c r="AG335">
        <v>0.01</v>
      </c>
      <c r="AH335">
        <v>2</v>
      </c>
      <c r="AI335">
        <v>991689923</v>
      </c>
      <c r="AJ335">
        <v>330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>
      <c r="A336">
        <f ca="1">ROW(Source!A93)</f>
        <v>93</v>
      </c>
      <c r="B336">
        <v>991689924</v>
      </c>
      <c r="C336">
        <v>991689919</v>
      </c>
      <c r="D336">
        <v>338004975</v>
      </c>
      <c r="E336">
        <v>1</v>
      </c>
      <c r="F336">
        <v>1</v>
      </c>
      <c r="G336">
        <v>1</v>
      </c>
      <c r="H336">
        <v>3</v>
      </c>
      <c r="I336" t="s">
        <v>243</v>
      </c>
      <c r="J336" t="s">
        <v>245</v>
      </c>
      <c r="K336" t="s">
        <v>244</v>
      </c>
      <c r="L336">
        <v>1035</v>
      </c>
      <c r="N336">
        <v>1013</v>
      </c>
      <c r="O336" t="s">
        <v>220</v>
      </c>
      <c r="P336" t="s">
        <v>220</v>
      </c>
      <c r="Q336">
        <v>1</v>
      </c>
      <c r="X336">
        <v>1</v>
      </c>
      <c r="Y336">
        <v>65.989999999999995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0</v>
      </c>
      <c r="AG336">
        <v>1</v>
      </c>
      <c r="AH336">
        <v>2</v>
      </c>
      <c r="AI336">
        <v>991689924</v>
      </c>
      <c r="AJ336">
        <v>331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>
      <c r="A337">
        <f ca="1">ROW(Source!A98)</f>
        <v>98</v>
      </c>
      <c r="B337">
        <v>991690127</v>
      </c>
      <c r="C337">
        <v>991690126</v>
      </c>
      <c r="D337">
        <v>37773090</v>
      </c>
      <c r="E337">
        <v>1</v>
      </c>
      <c r="F337">
        <v>1</v>
      </c>
      <c r="G337">
        <v>1</v>
      </c>
      <c r="H337">
        <v>1</v>
      </c>
      <c r="I337" t="s">
        <v>650</v>
      </c>
      <c r="K337" t="s">
        <v>651</v>
      </c>
      <c r="L337">
        <v>1369</v>
      </c>
      <c r="N337">
        <v>1013</v>
      </c>
      <c r="O337" t="s">
        <v>499</v>
      </c>
      <c r="P337" t="s">
        <v>499</v>
      </c>
      <c r="Q337">
        <v>1</v>
      </c>
      <c r="X337">
        <v>0.31</v>
      </c>
      <c r="Y337">
        <v>0</v>
      </c>
      <c r="Z337">
        <v>0</v>
      </c>
      <c r="AA337">
        <v>0</v>
      </c>
      <c r="AB337">
        <v>9.4</v>
      </c>
      <c r="AC337">
        <v>0</v>
      </c>
      <c r="AD337">
        <v>1</v>
      </c>
      <c r="AE337">
        <v>1</v>
      </c>
      <c r="AF337" t="s">
        <v>213</v>
      </c>
      <c r="AG337">
        <v>0.124</v>
      </c>
      <c r="AH337">
        <v>2</v>
      </c>
      <c r="AI337">
        <v>991690127</v>
      </c>
      <c r="AJ337">
        <v>333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>
      <c r="A338">
        <f ca="1">ROW(Source!A98)</f>
        <v>98</v>
      </c>
      <c r="B338">
        <v>991690128</v>
      </c>
      <c r="C338">
        <v>991690126</v>
      </c>
      <c r="D338">
        <v>337974813</v>
      </c>
      <c r="E338">
        <v>1</v>
      </c>
      <c r="F338">
        <v>1</v>
      </c>
      <c r="G338">
        <v>1</v>
      </c>
      <c r="H338">
        <v>3</v>
      </c>
      <c r="I338" t="s">
        <v>549</v>
      </c>
      <c r="J338" t="s">
        <v>550</v>
      </c>
      <c r="K338" t="s">
        <v>551</v>
      </c>
      <c r="L338">
        <v>1348</v>
      </c>
      <c r="N338">
        <v>39568864</v>
      </c>
      <c r="O338" t="s">
        <v>530</v>
      </c>
      <c r="P338" t="s">
        <v>530</v>
      </c>
      <c r="Q338">
        <v>1000</v>
      </c>
      <c r="X338">
        <v>2.0000000000000002E-5</v>
      </c>
      <c r="Y338">
        <v>15118.99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0</v>
      </c>
      <c r="AF338" t="s">
        <v>212</v>
      </c>
      <c r="AG338">
        <v>0</v>
      </c>
      <c r="AH338">
        <v>2</v>
      </c>
      <c r="AI338">
        <v>991690128</v>
      </c>
      <c r="AJ338">
        <v>334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>
      <c r="A339">
        <f ca="1">ROW(Source!A98)</f>
        <v>98</v>
      </c>
      <c r="B339">
        <v>991690129</v>
      </c>
      <c r="C339">
        <v>991690126</v>
      </c>
      <c r="D339">
        <v>337971866</v>
      </c>
      <c r="E339">
        <v>1</v>
      </c>
      <c r="F339">
        <v>1</v>
      </c>
      <c r="G339">
        <v>1</v>
      </c>
      <c r="H339">
        <v>3</v>
      </c>
      <c r="I339" t="s">
        <v>652</v>
      </c>
      <c r="J339" t="s">
        <v>653</v>
      </c>
      <c r="K339" t="s">
        <v>654</v>
      </c>
      <c r="L339">
        <v>1348</v>
      </c>
      <c r="N339">
        <v>39568864</v>
      </c>
      <c r="O339" t="s">
        <v>530</v>
      </c>
      <c r="P339" t="s">
        <v>530</v>
      </c>
      <c r="Q339">
        <v>1000</v>
      </c>
      <c r="X339">
        <v>1.1E-4</v>
      </c>
      <c r="Y339">
        <v>9266</v>
      </c>
      <c r="Z339">
        <v>0</v>
      </c>
      <c r="AA339">
        <v>0</v>
      </c>
      <c r="AB339">
        <v>0</v>
      </c>
      <c r="AC339">
        <v>0</v>
      </c>
      <c r="AD339">
        <v>1</v>
      </c>
      <c r="AE339">
        <v>0</v>
      </c>
      <c r="AF339" t="s">
        <v>212</v>
      </c>
      <c r="AG339">
        <v>0</v>
      </c>
      <c r="AH339">
        <v>2</v>
      </c>
      <c r="AI339">
        <v>991690129</v>
      </c>
      <c r="AJ339">
        <v>335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>
      <c r="A340">
        <f ca="1">ROW(Source!A98)</f>
        <v>98</v>
      </c>
      <c r="B340">
        <v>991690130</v>
      </c>
      <c r="C340">
        <v>991690126</v>
      </c>
      <c r="D340">
        <v>337974988</v>
      </c>
      <c r="E340">
        <v>1</v>
      </c>
      <c r="F340">
        <v>1</v>
      </c>
      <c r="G340">
        <v>1</v>
      </c>
      <c r="H340">
        <v>3</v>
      </c>
      <c r="I340" t="s">
        <v>552</v>
      </c>
      <c r="J340" t="s">
        <v>553</v>
      </c>
      <c r="K340" t="s">
        <v>554</v>
      </c>
      <c r="L340">
        <v>1348</v>
      </c>
      <c r="N340">
        <v>39568864</v>
      </c>
      <c r="O340" t="s">
        <v>530</v>
      </c>
      <c r="P340" t="s">
        <v>530</v>
      </c>
      <c r="Q340">
        <v>1000</v>
      </c>
      <c r="X340">
        <v>1.0000000000000001E-5</v>
      </c>
      <c r="Y340">
        <v>16950</v>
      </c>
      <c r="Z340">
        <v>0</v>
      </c>
      <c r="AA340">
        <v>0</v>
      </c>
      <c r="AB340">
        <v>0</v>
      </c>
      <c r="AC340">
        <v>0</v>
      </c>
      <c r="AD340">
        <v>1</v>
      </c>
      <c r="AE340">
        <v>0</v>
      </c>
      <c r="AF340" t="s">
        <v>212</v>
      </c>
      <c r="AG340">
        <v>0</v>
      </c>
      <c r="AH340">
        <v>2</v>
      </c>
      <c r="AI340">
        <v>991690130</v>
      </c>
      <c r="AJ340">
        <v>336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>
      <c r="A341">
        <f ca="1">ROW(Source!A98)</f>
        <v>98</v>
      </c>
      <c r="B341">
        <v>991690131</v>
      </c>
      <c r="C341">
        <v>991690126</v>
      </c>
      <c r="D341">
        <v>337972378</v>
      </c>
      <c r="E341">
        <v>1</v>
      </c>
      <c r="F341">
        <v>1</v>
      </c>
      <c r="G341">
        <v>1</v>
      </c>
      <c r="H341">
        <v>3</v>
      </c>
      <c r="I341" t="s">
        <v>555</v>
      </c>
      <c r="J341" t="s">
        <v>556</v>
      </c>
      <c r="K341" t="s">
        <v>557</v>
      </c>
      <c r="L341">
        <v>1346</v>
      </c>
      <c r="N341">
        <v>39568864</v>
      </c>
      <c r="O341" t="s">
        <v>540</v>
      </c>
      <c r="P341" t="s">
        <v>540</v>
      </c>
      <c r="Q341">
        <v>1</v>
      </c>
      <c r="X341">
        <v>0.01</v>
      </c>
      <c r="Y341">
        <v>37.29</v>
      </c>
      <c r="Z341">
        <v>0</v>
      </c>
      <c r="AA341">
        <v>0</v>
      </c>
      <c r="AB341">
        <v>0</v>
      </c>
      <c r="AC341">
        <v>0</v>
      </c>
      <c r="AD341">
        <v>1</v>
      </c>
      <c r="AE341">
        <v>0</v>
      </c>
      <c r="AF341" t="s">
        <v>212</v>
      </c>
      <c r="AG341">
        <v>0</v>
      </c>
      <c r="AH341">
        <v>2</v>
      </c>
      <c r="AI341">
        <v>991690131</v>
      </c>
      <c r="AJ341">
        <v>337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>
      <c r="A342">
        <f ca="1">ROW(Source!A98)</f>
        <v>98</v>
      </c>
      <c r="B342">
        <v>991690132</v>
      </c>
      <c r="C342">
        <v>991690126</v>
      </c>
      <c r="D342">
        <v>338005027</v>
      </c>
      <c r="E342">
        <v>1</v>
      </c>
      <c r="F342">
        <v>1</v>
      </c>
      <c r="G342">
        <v>1</v>
      </c>
      <c r="H342">
        <v>3</v>
      </c>
      <c r="I342" t="s">
        <v>256</v>
      </c>
      <c r="J342" t="s">
        <v>258</v>
      </c>
      <c r="K342" t="s">
        <v>257</v>
      </c>
      <c r="L342">
        <v>1035</v>
      </c>
      <c r="N342">
        <v>1013</v>
      </c>
      <c r="O342" t="s">
        <v>220</v>
      </c>
      <c r="P342" t="s">
        <v>220</v>
      </c>
      <c r="Q342">
        <v>1</v>
      </c>
      <c r="X342">
        <v>1</v>
      </c>
      <c r="Y342">
        <v>124.99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0</v>
      </c>
      <c r="AF342" t="s">
        <v>212</v>
      </c>
      <c r="AG342">
        <v>0</v>
      </c>
      <c r="AH342">
        <v>2</v>
      </c>
      <c r="AI342">
        <v>991690132</v>
      </c>
      <c r="AJ342">
        <v>338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>
      <c r="A343">
        <f ca="1">ROW(Source!A99)</f>
        <v>99</v>
      </c>
      <c r="B343">
        <v>991690127</v>
      </c>
      <c r="C343">
        <v>991690126</v>
      </c>
      <c r="D343">
        <v>37773090</v>
      </c>
      <c r="E343">
        <v>1</v>
      </c>
      <c r="F343">
        <v>1</v>
      </c>
      <c r="G343">
        <v>1</v>
      </c>
      <c r="H343">
        <v>1</v>
      </c>
      <c r="I343" t="s">
        <v>650</v>
      </c>
      <c r="K343" t="s">
        <v>651</v>
      </c>
      <c r="L343">
        <v>1369</v>
      </c>
      <c r="N343">
        <v>1013</v>
      </c>
      <c r="O343" t="s">
        <v>499</v>
      </c>
      <c r="P343" t="s">
        <v>499</v>
      </c>
      <c r="Q343">
        <v>1</v>
      </c>
      <c r="X343">
        <v>0.31</v>
      </c>
      <c r="Y343">
        <v>0</v>
      </c>
      <c r="Z343">
        <v>0</v>
      </c>
      <c r="AA343">
        <v>0</v>
      </c>
      <c r="AB343">
        <v>9.4</v>
      </c>
      <c r="AC343">
        <v>0</v>
      </c>
      <c r="AD343">
        <v>1</v>
      </c>
      <c r="AE343">
        <v>1</v>
      </c>
      <c r="AF343" t="s">
        <v>213</v>
      </c>
      <c r="AG343">
        <v>0.124</v>
      </c>
      <c r="AH343">
        <v>2</v>
      </c>
      <c r="AI343">
        <v>991690127</v>
      </c>
      <c r="AJ343">
        <v>339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>
      <c r="A344">
        <f ca="1">ROW(Source!A99)</f>
        <v>99</v>
      </c>
      <c r="B344">
        <v>991690128</v>
      </c>
      <c r="C344">
        <v>991690126</v>
      </c>
      <c r="D344">
        <v>337974813</v>
      </c>
      <c r="E344">
        <v>1</v>
      </c>
      <c r="F344">
        <v>1</v>
      </c>
      <c r="G344">
        <v>1</v>
      </c>
      <c r="H344">
        <v>3</v>
      </c>
      <c r="I344" t="s">
        <v>549</v>
      </c>
      <c r="J344" t="s">
        <v>550</v>
      </c>
      <c r="K344" t="s">
        <v>551</v>
      </c>
      <c r="L344">
        <v>1348</v>
      </c>
      <c r="N344">
        <v>39568864</v>
      </c>
      <c r="O344" t="s">
        <v>530</v>
      </c>
      <c r="P344" t="s">
        <v>530</v>
      </c>
      <c r="Q344">
        <v>1000</v>
      </c>
      <c r="X344">
        <v>2.0000000000000002E-5</v>
      </c>
      <c r="Y344">
        <v>15118.99</v>
      </c>
      <c r="Z344">
        <v>0</v>
      </c>
      <c r="AA344">
        <v>0</v>
      </c>
      <c r="AB344">
        <v>0</v>
      </c>
      <c r="AC344">
        <v>0</v>
      </c>
      <c r="AD344">
        <v>1</v>
      </c>
      <c r="AE344">
        <v>0</v>
      </c>
      <c r="AF344" t="s">
        <v>212</v>
      </c>
      <c r="AG344">
        <v>0</v>
      </c>
      <c r="AH344">
        <v>2</v>
      </c>
      <c r="AI344">
        <v>991690128</v>
      </c>
      <c r="AJ344">
        <v>340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>
      <c r="A345">
        <f ca="1">ROW(Source!A99)</f>
        <v>99</v>
      </c>
      <c r="B345">
        <v>991690129</v>
      </c>
      <c r="C345">
        <v>991690126</v>
      </c>
      <c r="D345">
        <v>337971866</v>
      </c>
      <c r="E345">
        <v>1</v>
      </c>
      <c r="F345">
        <v>1</v>
      </c>
      <c r="G345">
        <v>1</v>
      </c>
      <c r="H345">
        <v>3</v>
      </c>
      <c r="I345" t="s">
        <v>652</v>
      </c>
      <c r="J345" t="s">
        <v>653</v>
      </c>
      <c r="K345" t="s">
        <v>654</v>
      </c>
      <c r="L345">
        <v>1348</v>
      </c>
      <c r="N345">
        <v>39568864</v>
      </c>
      <c r="O345" t="s">
        <v>530</v>
      </c>
      <c r="P345" t="s">
        <v>530</v>
      </c>
      <c r="Q345">
        <v>1000</v>
      </c>
      <c r="X345">
        <v>1.1E-4</v>
      </c>
      <c r="Y345">
        <v>9266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F345" t="s">
        <v>212</v>
      </c>
      <c r="AG345">
        <v>0</v>
      </c>
      <c r="AH345">
        <v>2</v>
      </c>
      <c r="AI345">
        <v>991690129</v>
      </c>
      <c r="AJ345">
        <v>341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>
      <c r="A346">
        <f ca="1">ROW(Source!A99)</f>
        <v>99</v>
      </c>
      <c r="B346">
        <v>991690130</v>
      </c>
      <c r="C346">
        <v>991690126</v>
      </c>
      <c r="D346">
        <v>337974988</v>
      </c>
      <c r="E346">
        <v>1</v>
      </c>
      <c r="F346">
        <v>1</v>
      </c>
      <c r="G346">
        <v>1</v>
      </c>
      <c r="H346">
        <v>3</v>
      </c>
      <c r="I346" t="s">
        <v>552</v>
      </c>
      <c r="J346" t="s">
        <v>553</v>
      </c>
      <c r="K346" t="s">
        <v>554</v>
      </c>
      <c r="L346">
        <v>1348</v>
      </c>
      <c r="N346">
        <v>39568864</v>
      </c>
      <c r="O346" t="s">
        <v>530</v>
      </c>
      <c r="P346" t="s">
        <v>530</v>
      </c>
      <c r="Q346">
        <v>1000</v>
      </c>
      <c r="X346">
        <v>1.0000000000000001E-5</v>
      </c>
      <c r="Y346">
        <v>16950</v>
      </c>
      <c r="Z346">
        <v>0</v>
      </c>
      <c r="AA346">
        <v>0</v>
      </c>
      <c r="AB346">
        <v>0</v>
      </c>
      <c r="AC346">
        <v>0</v>
      </c>
      <c r="AD346">
        <v>1</v>
      </c>
      <c r="AE346">
        <v>0</v>
      </c>
      <c r="AF346" t="s">
        <v>212</v>
      </c>
      <c r="AG346">
        <v>0</v>
      </c>
      <c r="AH346">
        <v>2</v>
      </c>
      <c r="AI346">
        <v>991690130</v>
      </c>
      <c r="AJ346">
        <v>342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>
      <c r="A347">
        <f ca="1">ROW(Source!A99)</f>
        <v>99</v>
      </c>
      <c r="B347">
        <v>991690131</v>
      </c>
      <c r="C347">
        <v>991690126</v>
      </c>
      <c r="D347">
        <v>337972378</v>
      </c>
      <c r="E347">
        <v>1</v>
      </c>
      <c r="F347">
        <v>1</v>
      </c>
      <c r="G347">
        <v>1</v>
      </c>
      <c r="H347">
        <v>3</v>
      </c>
      <c r="I347" t="s">
        <v>555</v>
      </c>
      <c r="J347" t="s">
        <v>556</v>
      </c>
      <c r="K347" t="s">
        <v>557</v>
      </c>
      <c r="L347">
        <v>1346</v>
      </c>
      <c r="N347">
        <v>39568864</v>
      </c>
      <c r="O347" t="s">
        <v>540</v>
      </c>
      <c r="P347" t="s">
        <v>540</v>
      </c>
      <c r="Q347">
        <v>1</v>
      </c>
      <c r="X347">
        <v>0.01</v>
      </c>
      <c r="Y347">
        <v>37.29</v>
      </c>
      <c r="Z347">
        <v>0</v>
      </c>
      <c r="AA347">
        <v>0</v>
      </c>
      <c r="AB347">
        <v>0</v>
      </c>
      <c r="AC347">
        <v>0</v>
      </c>
      <c r="AD347">
        <v>1</v>
      </c>
      <c r="AE347">
        <v>0</v>
      </c>
      <c r="AF347" t="s">
        <v>212</v>
      </c>
      <c r="AG347">
        <v>0</v>
      </c>
      <c r="AH347">
        <v>2</v>
      </c>
      <c r="AI347">
        <v>991690131</v>
      </c>
      <c r="AJ347">
        <v>343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>
      <c r="A348">
        <f ca="1">ROW(Source!A99)</f>
        <v>99</v>
      </c>
      <c r="B348">
        <v>991690132</v>
      </c>
      <c r="C348">
        <v>991690126</v>
      </c>
      <c r="D348">
        <v>338005027</v>
      </c>
      <c r="E348">
        <v>1</v>
      </c>
      <c r="F348">
        <v>1</v>
      </c>
      <c r="G348">
        <v>1</v>
      </c>
      <c r="H348">
        <v>3</v>
      </c>
      <c r="I348" t="s">
        <v>256</v>
      </c>
      <c r="J348" t="s">
        <v>258</v>
      </c>
      <c r="K348" t="s">
        <v>257</v>
      </c>
      <c r="L348">
        <v>1035</v>
      </c>
      <c r="N348">
        <v>1013</v>
      </c>
      <c r="O348" t="s">
        <v>220</v>
      </c>
      <c r="P348" t="s">
        <v>220</v>
      </c>
      <c r="Q348">
        <v>1</v>
      </c>
      <c r="X348">
        <v>1</v>
      </c>
      <c r="Y348">
        <v>124.99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 t="s">
        <v>212</v>
      </c>
      <c r="AG348">
        <v>0</v>
      </c>
      <c r="AH348">
        <v>2</v>
      </c>
      <c r="AI348">
        <v>991690132</v>
      </c>
      <c r="AJ348">
        <v>344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>
      <c r="A349">
        <f ca="1">ROW(Source!A100)</f>
        <v>100</v>
      </c>
      <c r="B349">
        <v>991690141</v>
      </c>
      <c r="C349">
        <v>991690140</v>
      </c>
      <c r="D349">
        <v>37773090</v>
      </c>
      <c r="E349">
        <v>1</v>
      </c>
      <c r="F349">
        <v>1</v>
      </c>
      <c r="G349">
        <v>1</v>
      </c>
      <c r="H349">
        <v>1</v>
      </c>
      <c r="I349" t="s">
        <v>650</v>
      </c>
      <c r="K349" t="s">
        <v>651</v>
      </c>
      <c r="L349">
        <v>1369</v>
      </c>
      <c r="N349">
        <v>1013</v>
      </c>
      <c r="O349" t="s">
        <v>499</v>
      </c>
      <c r="P349" t="s">
        <v>499</v>
      </c>
      <c r="Q349">
        <v>1</v>
      </c>
      <c r="X349">
        <v>0.31</v>
      </c>
      <c r="Y349">
        <v>0</v>
      </c>
      <c r="Z349">
        <v>0</v>
      </c>
      <c r="AA349">
        <v>0</v>
      </c>
      <c r="AB349">
        <v>9.4</v>
      </c>
      <c r="AC349">
        <v>0</v>
      </c>
      <c r="AD349">
        <v>1</v>
      </c>
      <c r="AE349">
        <v>1</v>
      </c>
      <c r="AF349" t="s">
        <v>98</v>
      </c>
      <c r="AG349">
        <v>0.35649999999999998</v>
      </c>
      <c r="AH349">
        <v>2</v>
      </c>
      <c r="AI349">
        <v>991690141</v>
      </c>
      <c r="AJ349">
        <v>345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>
      <c r="A350">
        <f ca="1">ROW(Source!A100)</f>
        <v>100</v>
      </c>
      <c r="B350">
        <v>991690142</v>
      </c>
      <c r="C350">
        <v>991690140</v>
      </c>
      <c r="D350">
        <v>337974813</v>
      </c>
      <c r="E350">
        <v>1</v>
      </c>
      <c r="F350">
        <v>1</v>
      </c>
      <c r="G350">
        <v>1</v>
      </c>
      <c r="H350">
        <v>3</v>
      </c>
      <c r="I350" t="s">
        <v>549</v>
      </c>
      <c r="J350" t="s">
        <v>550</v>
      </c>
      <c r="K350" t="s">
        <v>551</v>
      </c>
      <c r="L350">
        <v>1348</v>
      </c>
      <c r="N350">
        <v>39568864</v>
      </c>
      <c r="O350" t="s">
        <v>530</v>
      </c>
      <c r="P350" t="s">
        <v>530</v>
      </c>
      <c r="Q350">
        <v>1000</v>
      </c>
      <c r="X350">
        <v>2.0000000000000002E-5</v>
      </c>
      <c r="Y350">
        <v>15118.99</v>
      </c>
      <c r="Z350">
        <v>0</v>
      </c>
      <c r="AA350">
        <v>0</v>
      </c>
      <c r="AB350">
        <v>0</v>
      </c>
      <c r="AC350">
        <v>0</v>
      </c>
      <c r="AD350">
        <v>1</v>
      </c>
      <c r="AE350">
        <v>0</v>
      </c>
      <c r="AG350">
        <v>2.0000000000000002E-5</v>
      </c>
      <c r="AH350">
        <v>2</v>
      </c>
      <c r="AI350">
        <v>991690142</v>
      </c>
      <c r="AJ350">
        <v>346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>
      <c r="A351">
        <f ca="1">ROW(Source!A100)</f>
        <v>100</v>
      </c>
      <c r="B351">
        <v>991690143</v>
      </c>
      <c r="C351">
        <v>991690140</v>
      </c>
      <c r="D351">
        <v>337971866</v>
      </c>
      <c r="E351">
        <v>1</v>
      </c>
      <c r="F351">
        <v>1</v>
      </c>
      <c r="G351">
        <v>1</v>
      </c>
      <c r="H351">
        <v>3</v>
      </c>
      <c r="I351" t="s">
        <v>652</v>
      </c>
      <c r="J351" t="s">
        <v>653</v>
      </c>
      <c r="K351" t="s">
        <v>654</v>
      </c>
      <c r="L351">
        <v>1348</v>
      </c>
      <c r="N351">
        <v>39568864</v>
      </c>
      <c r="O351" t="s">
        <v>530</v>
      </c>
      <c r="P351" t="s">
        <v>530</v>
      </c>
      <c r="Q351">
        <v>1000</v>
      </c>
      <c r="X351">
        <v>1.1E-4</v>
      </c>
      <c r="Y351">
        <v>9266</v>
      </c>
      <c r="Z351">
        <v>0</v>
      </c>
      <c r="AA351">
        <v>0</v>
      </c>
      <c r="AB351">
        <v>0</v>
      </c>
      <c r="AC351">
        <v>0</v>
      </c>
      <c r="AD351">
        <v>1</v>
      </c>
      <c r="AE351">
        <v>0</v>
      </c>
      <c r="AG351">
        <v>1.1E-4</v>
      </c>
      <c r="AH351">
        <v>2</v>
      </c>
      <c r="AI351">
        <v>991690143</v>
      </c>
      <c r="AJ351">
        <v>347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>
      <c r="A352">
        <f ca="1">ROW(Source!A100)</f>
        <v>100</v>
      </c>
      <c r="B352">
        <v>991690144</v>
      </c>
      <c r="C352">
        <v>991690140</v>
      </c>
      <c r="D352">
        <v>337974988</v>
      </c>
      <c r="E352">
        <v>1</v>
      </c>
      <c r="F352">
        <v>1</v>
      </c>
      <c r="G352">
        <v>1</v>
      </c>
      <c r="H352">
        <v>3</v>
      </c>
      <c r="I352" t="s">
        <v>552</v>
      </c>
      <c r="J352" t="s">
        <v>553</v>
      </c>
      <c r="K352" t="s">
        <v>554</v>
      </c>
      <c r="L352">
        <v>1348</v>
      </c>
      <c r="N352">
        <v>39568864</v>
      </c>
      <c r="O352" t="s">
        <v>530</v>
      </c>
      <c r="P352" t="s">
        <v>530</v>
      </c>
      <c r="Q352">
        <v>1000</v>
      </c>
      <c r="X352">
        <v>1.0000000000000001E-5</v>
      </c>
      <c r="Y352">
        <v>16950</v>
      </c>
      <c r="Z352">
        <v>0</v>
      </c>
      <c r="AA352">
        <v>0</v>
      </c>
      <c r="AB352">
        <v>0</v>
      </c>
      <c r="AC352">
        <v>0</v>
      </c>
      <c r="AD352">
        <v>1</v>
      </c>
      <c r="AE352">
        <v>0</v>
      </c>
      <c r="AG352">
        <v>1.0000000000000001E-5</v>
      </c>
      <c r="AH352">
        <v>2</v>
      </c>
      <c r="AI352">
        <v>991690144</v>
      </c>
      <c r="AJ352">
        <v>348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>
      <c r="A353">
        <f ca="1">ROW(Source!A100)</f>
        <v>100</v>
      </c>
      <c r="B353">
        <v>991690145</v>
      </c>
      <c r="C353">
        <v>991690140</v>
      </c>
      <c r="D353">
        <v>337972378</v>
      </c>
      <c r="E353">
        <v>1</v>
      </c>
      <c r="F353">
        <v>1</v>
      </c>
      <c r="G353">
        <v>1</v>
      </c>
      <c r="H353">
        <v>3</v>
      </c>
      <c r="I353" t="s">
        <v>555</v>
      </c>
      <c r="J353" t="s">
        <v>556</v>
      </c>
      <c r="K353" t="s">
        <v>557</v>
      </c>
      <c r="L353">
        <v>1346</v>
      </c>
      <c r="N353">
        <v>39568864</v>
      </c>
      <c r="O353" t="s">
        <v>540</v>
      </c>
      <c r="P353" t="s">
        <v>540</v>
      </c>
      <c r="Q353">
        <v>1</v>
      </c>
      <c r="X353">
        <v>0.01</v>
      </c>
      <c r="Y353">
        <v>37.29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0</v>
      </c>
      <c r="AG353">
        <v>0.01</v>
      </c>
      <c r="AH353">
        <v>2</v>
      </c>
      <c r="AI353">
        <v>991690145</v>
      </c>
      <c r="AJ353">
        <v>349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>
      <c r="A354">
        <f ca="1">ROW(Source!A100)</f>
        <v>100</v>
      </c>
      <c r="B354">
        <v>991690146</v>
      </c>
      <c r="C354">
        <v>991690140</v>
      </c>
      <c r="D354">
        <v>338005027</v>
      </c>
      <c r="E354">
        <v>1</v>
      </c>
      <c r="F354">
        <v>1</v>
      </c>
      <c r="G354">
        <v>1</v>
      </c>
      <c r="H354">
        <v>3</v>
      </c>
      <c r="I354" t="s">
        <v>256</v>
      </c>
      <c r="J354" t="s">
        <v>258</v>
      </c>
      <c r="K354" t="s">
        <v>257</v>
      </c>
      <c r="L354">
        <v>1035</v>
      </c>
      <c r="N354">
        <v>1013</v>
      </c>
      <c r="O354" t="s">
        <v>220</v>
      </c>
      <c r="P354" t="s">
        <v>220</v>
      </c>
      <c r="Q354">
        <v>1</v>
      </c>
      <c r="X354">
        <v>1</v>
      </c>
      <c r="Y354">
        <v>124.99</v>
      </c>
      <c r="Z354">
        <v>0</v>
      </c>
      <c r="AA354">
        <v>0</v>
      </c>
      <c r="AB354">
        <v>0</v>
      </c>
      <c r="AC354">
        <v>0</v>
      </c>
      <c r="AD354">
        <v>1</v>
      </c>
      <c r="AE354">
        <v>0</v>
      </c>
      <c r="AG354">
        <v>1</v>
      </c>
      <c r="AH354">
        <v>2</v>
      </c>
      <c r="AI354">
        <v>991690146</v>
      </c>
      <c r="AJ354">
        <v>350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>
      <c r="A355">
        <f ca="1">ROW(Source!A101)</f>
        <v>101</v>
      </c>
      <c r="B355">
        <v>991690141</v>
      </c>
      <c r="C355">
        <v>991690140</v>
      </c>
      <c r="D355">
        <v>37773090</v>
      </c>
      <c r="E355">
        <v>1</v>
      </c>
      <c r="F355">
        <v>1</v>
      </c>
      <c r="G355">
        <v>1</v>
      </c>
      <c r="H355">
        <v>1</v>
      </c>
      <c r="I355" t="s">
        <v>650</v>
      </c>
      <c r="K355" t="s">
        <v>651</v>
      </c>
      <c r="L355">
        <v>1369</v>
      </c>
      <c r="N355">
        <v>1013</v>
      </c>
      <c r="O355" t="s">
        <v>499</v>
      </c>
      <c r="P355" t="s">
        <v>499</v>
      </c>
      <c r="Q355">
        <v>1</v>
      </c>
      <c r="X355">
        <v>0.31</v>
      </c>
      <c r="Y355">
        <v>0</v>
      </c>
      <c r="Z355">
        <v>0</v>
      </c>
      <c r="AA355">
        <v>0</v>
      </c>
      <c r="AB355">
        <v>9.4</v>
      </c>
      <c r="AC355">
        <v>0</v>
      </c>
      <c r="AD355">
        <v>1</v>
      </c>
      <c r="AE355">
        <v>1</v>
      </c>
      <c r="AF355" t="s">
        <v>98</v>
      </c>
      <c r="AG355">
        <v>0.35649999999999998</v>
      </c>
      <c r="AH355">
        <v>2</v>
      </c>
      <c r="AI355">
        <v>991690141</v>
      </c>
      <c r="AJ355">
        <v>352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>
      <c r="A356">
        <f ca="1">ROW(Source!A101)</f>
        <v>101</v>
      </c>
      <c r="B356">
        <v>991690142</v>
      </c>
      <c r="C356">
        <v>991690140</v>
      </c>
      <c r="D356">
        <v>337974813</v>
      </c>
      <c r="E356">
        <v>1</v>
      </c>
      <c r="F356">
        <v>1</v>
      </c>
      <c r="G356">
        <v>1</v>
      </c>
      <c r="H356">
        <v>3</v>
      </c>
      <c r="I356" t="s">
        <v>549</v>
      </c>
      <c r="J356" t="s">
        <v>550</v>
      </c>
      <c r="K356" t="s">
        <v>551</v>
      </c>
      <c r="L356">
        <v>1348</v>
      </c>
      <c r="N356">
        <v>39568864</v>
      </c>
      <c r="O356" t="s">
        <v>530</v>
      </c>
      <c r="P356" t="s">
        <v>530</v>
      </c>
      <c r="Q356">
        <v>1000</v>
      </c>
      <c r="X356">
        <v>2.0000000000000002E-5</v>
      </c>
      <c r="Y356">
        <v>15118.99</v>
      </c>
      <c r="Z356">
        <v>0</v>
      </c>
      <c r="AA356">
        <v>0</v>
      </c>
      <c r="AB356">
        <v>0</v>
      </c>
      <c r="AC356">
        <v>0</v>
      </c>
      <c r="AD356">
        <v>1</v>
      </c>
      <c r="AE356">
        <v>0</v>
      </c>
      <c r="AG356">
        <v>2.0000000000000002E-5</v>
      </c>
      <c r="AH356">
        <v>2</v>
      </c>
      <c r="AI356">
        <v>991690142</v>
      </c>
      <c r="AJ356">
        <v>353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>
      <c r="A357">
        <f ca="1">ROW(Source!A101)</f>
        <v>101</v>
      </c>
      <c r="B357">
        <v>991690143</v>
      </c>
      <c r="C357">
        <v>991690140</v>
      </c>
      <c r="D357">
        <v>337971866</v>
      </c>
      <c r="E357">
        <v>1</v>
      </c>
      <c r="F357">
        <v>1</v>
      </c>
      <c r="G357">
        <v>1</v>
      </c>
      <c r="H357">
        <v>3</v>
      </c>
      <c r="I357" t="s">
        <v>652</v>
      </c>
      <c r="J357" t="s">
        <v>653</v>
      </c>
      <c r="K357" t="s">
        <v>654</v>
      </c>
      <c r="L357">
        <v>1348</v>
      </c>
      <c r="N357">
        <v>39568864</v>
      </c>
      <c r="O357" t="s">
        <v>530</v>
      </c>
      <c r="P357" t="s">
        <v>530</v>
      </c>
      <c r="Q357">
        <v>1000</v>
      </c>
      <c r="X357">
        <v>1.1E-4</v>
      </c>
      <c r="Y357">
        <v>9266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G357">
        <v>1.1E-4</v>
      </c>
      <c r="AH357">
        <v>2</v>
      </c>
      <c r="AI357">
        <v>991690143</v>
      </c>
      <c r="AJ357">
        <v>354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>
      <c r="A358">
        <f ca="1">ROW(Source!A101)</f>
        <v>101</v>
      </c>
      <c r="B358">
        <v>991690144</v>
      </c>
      <c r="C358">
        <v>991690140</v>
      </c>
      <c r="D358">
        <v>337974988</v>
      </c>
      <c r="E358">
        <v>1</v>
      </c>
      <c r="F358">
        <v>1</v>
      </c>
      <c r="G358">
        <v>1</v>
      </c>
      <c r="H358">
        <v>3</v>
      </c>
      <c r="I358" t="s">
        <v>552</v>
      </c>
      <c r="J358" t="s">
        <v>553</v>
      </c>
      <c r="K358" t="s">
        <v>554</v>
      </c>
      <c r="L358">
        <v>1348</v>
      </c>
      <c r="N358">
        <v>39568864</v>
      </c>
      <c r="O358" t="s">
        <v>530</v>
      </c>
      <c r="P358" t="s">
        <v>530</v>
      </c>
      <c r="Q358">
        <v>1000</v>
      </c>
      <c r="X358">
        <v>1.0000000000000001E-5</v>
      </c>
      <c r="Y358">
        <v>16950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0</v>
      </c>
      <c r="AG358">
        <v>1.0000000000000001E-5</v>
      </c>
      <c r="AH358">
        <v>2</v>
      </c>
      <c r="AI358">
        <v>991690144</v>
      </c>
      <c r="AJ358">
        <v>355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>
      <c r="A359">
        <f ca="1">ROW(Source!A101)</f>
        <v>101</v>
      </c>
      <c r="B359">
        <v>991690145</v>
      </c>
      <c r="C359">
        <v>991690140</v>
      </c>
      <c r="D359">
        <v>337972378</v>
      </c>
      <c r="E359">
        <v>1</v>
      </c>
      <c r="F359">
        <v>1</v>
      </c>
      <c r="G359">
        <v>1</v>
      </c>
      <c r="H359">
        <v>3</v>
      </c>
      <c r="I359" t="s">
        <v>555</v>
      </c>
      <c r="J359" t="s">
        <v>556</v>
      </c>
      <c r="K359" t="s">
        <v>557</v>
      </c>
      <c r="L359">
        <v>1346</v>
      </c>
      <c r="N359">
        <v>39568864</v>
      </c>
      <c r="O359" t="s">
        <v>540</v>
      </c>
      <c r="P359" t="s">
        <v>540</v>
      </c>
      <c r="Q359">
        <v>1</v>
      </c>
      <c r="X359">
        <v>0.01</v>
      </c>
      <c r="Y359">
        <v>37.29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G359">
        <v>0.01</v>
      </c>
      <c r="AH359">
        <v>2</v>
      </c>
      <c r="AI359">
        <v>991690145</v>
      </c>
      <c r="AJ359">
        <v>356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>
      <c r="A360">
        <f ca="1">ROW(Source!A101)</f>
        <v>101</v>
      </c>
      <c r="B360">
        <v>991690146</v>
      </c>
      <c r="C360">
        <v>991690140</v>
      </c>
      <c r="D360">
        <v>338005027</v>
      </c>
      <c r="E360">
        <v>1</v>
      </c>
      <c r="F360">
        <v>1</v>
      </c>
      <c r="G360">
        <v>1</v>
      </c>
      <c r="H360">
        <v>3</v>
      </c>
      <c r="I360" t="s">
        <v>256</v>
      </c>
      <c r="J360" t="s">
        <v>258</v>
      </c>
      <c r="K360" t="s">
        <v>257</v>
      </c>
      <c r="L360">
        <v>1035</v>
      </c>
      <c r="N360">
        <v>1013</v>
      </c>
      <c r="O360" t="s">
        <v>220</v>
      </c>
      <c r="P360" t="s">
        <v>220</v>
      </c>
      <c r="Q360">
        <v>1</v>
      </c>
      <c r="X360">
        <v>1</v>
      </c>
      <c r="Y360">
        <v>124.99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G360">
        <v>1</v>
      </c>
      <c r="AH360">
        <v>2</v>
      </c>
      <c r="AI360">
        <v>991690146</v>
      </c>
      <c r="AJ360">
        <v>357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>
      <c r="A361">
        <f ca="1">ROW(Source!A106)</f>
        <v>106</v>
      </c>
      <c r="B361">
        <v>991692534</v>
      </c>
      <c r="C361">
        <v>991692533</v>
      </c>
      <c r="D361">
        <v>37775402</v>
      </c>
      <c r="E361">
        <v>1</v>
      </c>
      <c r="F361">
        <v>1</v>
      </c>
      <c r="G361">
        <v>1</v>
      </c>
      <c r="H361">
        <v>1</v>
      </c>
      <c r="I361" t="s">
        <v>581</v>
      </c>
      <c r="K361" t="s">
        <v>582</v>
      </c>
      <c r="L361">
        <v>1369</v>
      </c>
      <c r="N361">
        <v>1013</v>
      </c>
      <c r="O361" t="s">
        <v>499</v>
      </c>
      <c r="P361" t="s">
        <v>499</v>
      </c>
      <c r="Q361">
        <v>1</v>
      </c>
      <c r="X361">
        <v>81</v>
      </c>
      <c r="Y361">
        <v>0</v>
      </c>
      <c r="Z361">
        <v>0</v>
      </c>
      <c r="AA361">
        <v>0</v>
      </c>
      <c r="AB361">
        <v>9.07</v>
      </c>
      <c r="AC361">
        <v>0</v>
      </c>
      <c r="AD361">
        <v>1</v>
      </c>
      <c r="AE361">
        <v>1</v>
      </c>
      <c r="AG361">
        <v>81</v>
      </c>
      <c r="AH361">
        <v>2</v>
      </c>
      <c r="AI361">
        <v>991692534</v>
      </c>
      <c r="AJ361">
        <v>359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>
      <c r="A362">
        <f ca="1">ROW(Source!A106)</f>
        <v>106</v>
      </c>
      <c r="B362">
        <v>991692535</v>
      </c>
      <c r="C362">
        <v>991692533</v>
      </c>
      <c r="D362">
        <v>338039342</v>
      </c>
      <c r="E362">
        <v>1</v>
      </c>
      <c r="F362">
        <v>1</v>
      </c>
      <c r="G362">
        <v>1</v>
      </c>
      <c r="H362">
        <v>2</v>
      </c>
      <c r="I362" t="s">
        <v>524</v>
      </c>
      <c r="J362" t="s">
        <v>525</v>
      </c>
      <c r="K362" t="s">
        <v>526</v>
      </c>
      <c r="L362">
        <v>1368</v>
      </c>
      <c r="N362">
        <v>91022270</v>
      </c>
      <c r="O362" t="s">
        <v>505</v>
      </c>
      <c r="P362" t="s">
        <v>505</v>
      </c>
      <c r="Q362">
        <v>1</v>
      </c>
      <c r="X362">
        <v>0.05</v>
      </c>
      <c r="Y362">
        <v>0</v>
      </c>
      <c r="Z362">
        <v>87.17</v>
      </c>
      <c r="AA362">
        <v>11.6</v>
      </c>
      <c r="AB362">
        <v>0</v>
      </c>
      <c r="AC362">
        <v>0</v>
      </c>
      <c r="AD362">
        <v>1</v>
      </c>
      <c r="AE362">
        <v>0</v>
      </c>
      <c r="AG362">
        <v>0.05</v>
      </c>
      <c r="AH362">
        <v>2</v>
      </c>
      <c r="AI362">
        <v>991692535</v>
      </c>
      <c r="AJ362">
        <v>360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>
      <c r="A363">
        <f ca="1">ROW(Source!A106)</f>
        <v>106</v>
      </c>
      <c r="B363">
        <v>991692536</v>
      </c>
      <c r="C363">
        <v>991692533</v>
      </c>
      <c r="D363">
        <v>337974813</v>
      </c>
      <c r="E363">
        <v>1</v>
      </c>
      <c r="F363">
        <v>1</v>
      </c>
      <c r="G363">
        <v>1</v>
      </c>
      <c r="H363">
        <v>3</v>
      </c>
      <c r="I363" t="s">
        <v>549</v>
      </c>
      <c r="J363" t="s">
        <v>550</v>
      </c>
      <c r="K363" t="s">
        <v>551</v>
      </c>
      <c r="L363">
        <v>1348</v>
      </c>
      <c r="N363">
        <v>39568864</v>
      </c>
      <c r="O363" t="s">
        <v>530</v>
      </c>
      <c r="P363" t="s">
        <v>530</v>
      </c>
      <c r="Q363">
        <v>1000</v>
      </c>
      <c r="X363">
        <v>1.4E-3</v>
      </c>
      <c r="Y363">
        <v>15118.99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G363">
        <v>1.4E-3</v>
      </c>
      <c r="AH363">
        <v>2</v>
      </c>
      <c r="AI363">
        <v>991692536</v>
      </c>
      <c r="AJ363">
        <v>361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>
      <c r="A364">
        <f ca="1">ROW(Source!A106)</f>
        <v>106</v>
      </c>
      <c r="B364">
        <v>991692537</v>
      </c>
      <c r="C364">
        <v>991692533</v>
      </c>
      <c r="D364">
        <v>337974988</v>
      </c>
      <c r="E364">
        <v>1</v>
      </c>
      <c r="F364">
        <v>1</v>
      </c>
      <c r="G364">
        <v>1</v>
      </c>
      <c r="H364">
        <v>3</v>
      </c>
      <c r="I364" t="s">
        <v>552</v>
      </c>
      <c r="J364" t="s">
        <v>553</v>
      </c>
      <c r="K364" t="s">
        <v>554</v>
      </c>
      <c r="L364">
        <v>1348</v>
      </c>
      <c r="N364">
        <v>39568864</v>
      </c>
      <c r="O364" t="s">
        <v>530</v>
      </c>
      <c r="P364" t="s">
        <v>530</v>
      </c>
      <c r="Q364">
        <v>1000</v>
      </c>
      <c r="X364">
        <v>6.9999999999999999E-4</v>
      </c>
      <c r="Y364">
        <v>16950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G364">
        <v>6.9999999999999999E-4</v>
      </c>
      <c r="AH364">
        <v>2</v>
      </c>
      <c r="AI364">
        <v>991692537</v>
      </c>
      <c r="AJ364">
        <v>362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>
      <c r="A365">
        <f ca="1">ROW(Source!A106)</f>
        <v>106</v>
      </c>
      <c r="B365">
        <v>991692538</v>
      </c>
      <c r="C365">
        <v>991692533</v>
      </c>
      <c r="D365">
        <v>337972378</v>
      </c>
      <c r="E365">
        <v>1</v>
      </c>
      <c r="F365">
        <v>1</v>
      </c>
      <c r="G365">
        <v>1</v>
      </c>
      <c r="H365">
        <v>3</v>
      </c>
      <c r="I365" t="s">
        <v>555</v>
      </c>
      <c r="J365" t="s">
        <v>556</v>
      </c>
      <c r="K365" t="s">
        <v>557</v>
      </c>
      <c r="L365">
        <v>1346</v>
      </c>
      <c r="N365">
        <v>39568864</v>
      </c>
      <c r="O365" t="s">
        <v>540</v>
      </c>
      <c r="P365" t="s">
        <v>540</v>
      </c>
      <c r="Q365">
        <v>1</v>
      </c>
      <c r="X365">
        <v>0.7</v>
      </c>
      <c r="Y365">
        <v>37.29</v>
      </c>
      <c r="Z365">
        <v>0</v>
      </c>
      <c r="AA365">
        <v>0</v>
      </c>
      <c r="AB365">
        <v>0</v>
      </c>
      <c r="AC365">
        <v>0</v>
      </c>
      <c r="AD365">
        <v>1</v>
      </c>
      <c r="AE365">
        <v>0</v>
      </c>
      <c r="AG365">
        <v>0.7</v>
      </c>
      <c r="AH365">
        <v>2</v>
      </c>
      <c r="AI365">
        <v>991692538</v>
      </c>
      <c r="AJ365">
        <v>363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>
      <c r="A366">
        <f ca="1">ROW(Source!A106)</f>
        <v>106</v>
      </c>
      <c r="B366">
        <v>991692539</v>
      </c>
      <c r="C366">
        <v>991692533</v>
      </c>
      <c r="D366">
        <v>338006894</v>
      </c>
      <c r="E366">
        <v>1</v>
      </c>
      <c r="F366">
        <v>1</v>
      </c>
      <c r="G366">
        <v>1</v>
      </c>
      <c r="H366">
        <v>3</v>
      </c>
      <c r="I366" t="s">
        <v>267</v>
      </c>
      <c r="J366" t="s">
        <v>269</v>
      </c>
      <c r="K366" t="s">
        <v>268</v>
      </c>
      <c r="L366">
        <v>195242642</v>
      </c>
      <c r="N366">
        <v>1010</v>
      </c>
      <c r="O366" t="s">
        <v>145</v>
      </c>
      <c r="P366" t="s">
        <v>145</v>
      </c>
      <c r="Q366">
        <v>1</v>
      </c>
      <c r="X366">
        <v>100</v>
      </c>
      <c r="Y366">
        <v>21.81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0</v>
      </c>
      <c r="AG366">
        <v>100</v>
      </c>
      <c r="AH366">
        <v>2</v>
      </c>
      <c r="AI366">
        <v>991692539</v>
      </c>
      <c r="AJ366">
        <v>364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>
      <c r="A367">
        <f ca="1">ROW(Source!A106)</f>
        <v>106</v>
      </c>
      <c r="B367">
        <v>991692540</v>
      </c>
      <c r="C367">
        <v>991692533</v>
      </c>
      <c r="D367">
        <v>338028779</v>
      </c>
      <c r="E367">
        <v>1</v>
      </c>
      <c r="F367">
        <v>1</v>
      </c>
      <c r="G367">
        <v>1</v>
      </c>
      <c r="H367">
        <v>3</v>
      </c>
      <c r="I367" t="s">
        <v>675</v>
      </c>
      <c r="J367" t="s">
        <v>676</v>
      </c>
      <c r="K367" t="s">
        <v>677</v>
      </c>
      <c r="L367">
        <v>1348</v>
      </c>
      <c r="N367">
        <v>39568864</v>
      </c>
      <c r="O367" t="s">
        <v>530</v>
      </c>
      <c r="P367" t="s">
        <v>530</v>
      </c>
      <c r="Q367">
        <v>1000</v>
      </c>
      <c r="X367">
        <v>0.04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G367">
        <v>0.04</v>
      </c>
      <c r="AH367">
        <v>3</v>
      </c>
      <c r="AI367">
        <v>-1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>
      <c r="A368">
        <f ca="1">ROW(Source!A107)</f>
        <v>107</v>
      </c>
      <c r="B368">
        <v>991692534</v>
      </c>
      <c r="C368">
        <v>991692533</v>
      </c>
      <c r="D368">
        <v>37775402</v>
      </c>
      <c r="E368">
        <v>1</v>
      </c>
      <c r="F368">
        <v>1</v>
      </c>
      <c r="G368">
        <v>1</v>
      </c>
      <c r="H368">
        <v>1</v>
      </c>
      <c r="I368" t="s">
        <v>581</v>
      </c>
      <c r="K368" t="s">
        <v>582</v>
      </c>
      <c r="L368">
        <v>1369</v>
      </c>
      <c r="N368">
        <v>1013</v>
      </c>
      <c r="O368" t="s">
        <v>499</v>
      </c>
      <c r="P368" t="s">
        <v>499</v>
      </c>
      <c r="Q368">
        <v>1</v>
      </c>
      <c r="X368">
        <v>81</v>
      </c>
      <c r="Y368">
        <v>0</v>
      </c>
      <c r="Z368">
        <v>0</v>
      </c>
      <c r="AA368">
        <v>0</v>
      </c>
      <c r="AB368">
        <v>9.07</v>
      </c>
      <c r="AC368">
        <v>0</v>
      </c>
      <c r="AD368">
        <v>1</v>
      </c>
      <c r="AE368">
        <v>1</v>
      </c>
      <c r="AG368">
        <v>81</v>
      </c>
      <c r="AH368">
        <v>2</v>
      </c>
      <c r="AI368">
        <v>991692534</v>
      </c>
      <c r="AJ368">
        <v>366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>
      <c r="A369">
        <f ca="1">ROW(Source!A107)</f>
        <v>107</v>
      </c>
      <c r="B369">
        <v>991692535</v>
      </c>
      <c r="C369">
        <v>991692533</v>
      </c>
      <c r="D369">
        <v>338039342</v>
      </c>
      <c r="E369">
        <v>1</v>
      </c>
      <c r="F369">
        <v>1</v>
      </c>
      <c r="G369">
        <v>1</v>
      </c>
      <c r="H369">
        <v>2</v>
      </c>
      <c r="I369" t="s">
        <v>524</v>
      </c>
      <c r="J369" t="s">
        <v>525</v>
      </c>
      <c r="K369" t="s">
        <v>526</v>
      </c>
      <c r="L369">
        <v>1368</v>
      </c>
      <c r="N369">
        <v>91022270</v>
      </c>
      <c r="O369" t="s">
        <v>505</v>
      </c>
      <c r="P369" t="s">
        <v>505</v>
      </c>
      <c r="Q369">
        <v>1</v>
      </c>
      <c r="X369">
        <v>0.05</v>
      </c>
      <c r="Y369">
        <v>0</v>
      </c>
      <c r="Z369">
        <v>87.17</v>
      </c>
      <c r="AA369">
        <v>11.6</v>
      </c>
      <c r="AB369">
        <v>0</v>
      </c>
      <c r="AC369">
        <v>0</v>
      </c>
      <c r="AD369">
        <v>1</v>
      </c>
      <c r="AE369">
        <v>0</v>
      </c>
      <c r="AG369">
        <v>0.05</v>
      </c>
      <c r="AH369">
        <v>2</v>
      </c>
      <c r="AI369">
        <v>991692535</v>
      </c>
      <c r="AJ369">
        <v>367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>
      <c r="A370">
        <f ca="1">ROW(Source!A107)</f>
        <v>107</v>
      </c>
      <c r="B370">
        <v>991692536</v>
      </c>
      <c r="C370">
        <v>991692533</v>
      </c>
      <c r="D370">
        <v>337974813</v>
      </c>
      <c r="E370">
        <v>1</v>
      </c>
      <c r="F370">
        <v>1</v>
      </c>
      <c r="G370">
        <v>1</v>
      </c>
      <c r="H370">
        <v>3</v>
      </c>
      <c r="I370" t="s">
        <v>549</v>
      </c>
      <c r="J370" t="s">
        <v>550</v>
      </c>
      <c r="K370" t="s">
        <v>551</v>
      </c>
      <c r="L370">
        <v>1348</v>
      </c>
      <c r="N370">
        <v>39568864</v>
      </c>
      <c r="O370" t="s">
        <v>530</v>
      </c>
      <c r="P370" t="s">
        <v>530</v>
      </c>
      <c r="Q370">
        <v>1000</v>
      </c>
      <c r="X370">
        <v>1.4E-3</v>
      </c>
      <c r="Y370">
        <v>15118.99</v>
      </c>
      <c r="Z370">
        <v>0</v>
      </c>
      <c r="AA370">
        <v>0</v>
      </c>
      <c r="AB370">
        <v>0</v>
      </c>
      <c r="AC370">
        <v>0</v>
      </c>
      <c r="AD370">
        <v>1</v>
      </c>
      <c r="AE370">
        <v>0</v>
      </c>
      <c r="AG370">
        <v>1.4E-3</v>
      </c>
      <c r="AH370">
        <v>2</v>
      </c>
      <c r="AI370">
        <v>991692536</v>
      </c>
      <c r="AJ370">
        <v>368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>
      <c r="A371">
        <f ca="1">ROW(Source!A107)</f>
        <v>107</v>
      </c>
      <c r="B371">
        <v>991692537</v>
      </c>
      <c r="C371">
        <v>991692533</v>
      </c>
      <c r="D371">
        <v>337974988</v>
      </c>
      <c r="E371">
        <v>1</v>
      </c>
      <c r="F371">
        <v>1</v>
      </c>
      <c r="G371">
        <v>1</v>
      </c>
      <c r="H371">
        <v>3</v>
      </c>
      <c r="I371" t="s">
        <v>552</v>
      </c>
      <c r="J371" t="s">
        <v>553</v>
      </c>
      <c r="K371" t="s">
        <v>554</v>
      </c>
      <c r="L371">
        <v>1348</v>
      </c>
      <c r="N371">
        <v>39568864</v>
      </c>
      <c r="O371" t="s">
        <v>530</v>
      </c>
      <c r="P371" t="s">
        <v>530</v>
      </c>
      <c r="Q371">
        <v>1000</v>
      </c>
      <c r="X371">
        <v>6.9999999999999999E-4</v>
      </c>
      <c r="Y371">
        <v>16950</v>
      </c>
      <c r="Z371">
        <v>0</v>
      </c>
      <c r="AA371">
        <v>0</v>
      </c>
      <c r="AB371">
        <v>0</v>
      </c>
      <c r="AC371">
        <v>0</v>
      </c>
      <c r="AD371">
        <v>1</v>
      </c>
      <c r="AE371">
        <v>0</v>
      </c>
      <c r="AG371">
        <v>6.9999999999999999E-4</v>
      </c>
      <c r="AH371">
        <v>2</v>
      </c>
      <c r="AI371">
        <v>991692537</v>
      </c>
      <c r="AJ371">
        <v>369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>
      <c r="A372">
        <f ca="1">ROW(Source!A107)</f>
        <v>107</v>
      </c>
      <c r="B372">
        <v>991692538</v>
      </c>
      <c r="C372">
        <v>991692533</v>
      </c>
      <c r="D372">
        <v>337972378</v>
      </c>
      <c r="E372">
        <v>1</v>
      </c>
      <c r="F372">
        <v>1</v>
      </c>
      <c r="G372">
        <v>1</v>
      </c>
      <c r="H372">
        <v>3</v>
      </c>
      <c r="I372" t="s">
        <v>555</v>
      </c>
      <c r="J372" t="s">
        <v>556</v>
      </c>
      <c r="K372" t="s">
        <v>557</v>
      </c>
      <c r="L372">
        <v>1346</v>
      </c>
      <c r="N372">
        <v>39568864</v>
      </c>
      <c r="O372" t="s">
        <v>540</v>
      </c>
      <c r="P372" t="s">
        <v>540</v>
      </c>
      <c r="Q372">
        <v>1</v>
      </c>
      <c r="X372">
        <v>0.7</v>
      </c>
      <c r="Y372">
        <v>37.29</v>
      </c>
      <c r="Z372">
        <v>0</v>
      </c>
      <c r="AA372">
        <v>0</v>
      </c>
      <c r="AB372">
        <v>0</v>
      </c>
      <c r="AC372">
        <v>0</v>
      </c>
      <c r="AD372">
        <v>1</v>
      </c>
      <c r="AE372">
        <v>0</v>
      </c>
      <c r="AG372">
        <v>0.7</v>
      </c>
      <c r="AH372">
        <v>2</v>
      </c>
      <c r="AI372">
        <v>991692538</v>
      </c>
      <c r="AJ372">
        <v>370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>
      <c r="A373">
        <f ca="1">ROW(Source!A107)</f>
        <v>107</v>
      </c>
      <c r="B373">
        <v>991692539</v>
      </c>
      <c r="C373">
        <v>991692533</v>
      </c>
      <c r="D373">
        <v>338006894</v>
      </c>
      <c r="E373">
        <v>1</v>
      </c>
      <c r="F373">
        <v>1</v>
      </c>
      <c r="G373">
        <v>1</v>
      </c>
      <c r="H373">
        <v>3</v>
      </c>
      <c r="I373" t="s">
        <v>267</v>
      </c>
      <c r="J373" t="s">
        <v>269</v>
      </c>
      <c r="K373" t="s">
        <v>268</v>
      </c>
      <c r="L373">
        <v>195242642</v>
      </c>
      <c r="N373">
        <v>1010</v>
      </c>
      <c r="O373" t="s">
        <v>145</v>
      </c>
      <c r="P373" t="s">
        <v>145</v>
      </c>
      <c r="Q373">
        <v>1</v>
      </c>
      <c r="X373">
        <v>100</v>
      </c>
      <c r="Y373">
        <v>21.81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</v>
      </c>
      <c r="AG373">
        <v>100</v>
      </c>
      <c r="AH373">
        <v>2</v>
      </c>
      <c r="AI373">
        <v>991692539</v>
      </c>
      <c r="AJ373">
        <v>371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>
      <c r="A374">
        <f ca="1">ROW(Source!A107)</f>
        <v>107</v>
      </c>
      <c r="B374">
        <v>991692540</v>
      </c>
      <c r="C374">
        <v>991692533</v>
      </c>
      <c r="D374">
        <v>338028779</v>
      </c>
      <c r="E374">
        <v>1</v>
      </c>
      <c r="F374">
        <v>1</v>
      </c>
      <c r="G374">
        <v>1</v>
      </c>
      <c r="H374">
        <v>3</v>
      </c>
      <c r="I374" t="s">
        <v>675</v>
      </c>
      <c r="J374" t="s">
        <v>676</v>
      </c>
      <c r="K374" t="s">
        <v>677</v>
      </c>
      <c r="L374">
        <v>1348</v>
      </c>
      <c r="N374">
        <v>39568864</v>
      </c>
      <c r="O374" t="s">
        <v>530</v>
      </c>
      <c r="P374" t="s">
        <v>530</v>
      </c>
      <c r="Q374">
        <v>1000</v>
      </c>
      <c r="X374">
        <v>0.04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G374">
        <v>0.04</v>
      </c>
      <c r="AH374">
        <v>3</v>
      </c>
      <c r="AI374">
        <v>-1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>
      <c r="A375">
        <f ca="1">ROW(Source!A112)</f>
        <v>112</v>
      </c>
      <c r="B375">
        <v>991692943</v>
      </c>
      <c r="C375">
        <v>991692942</v>
      </c>
      <c r="D375">
        <v>37775402</v>
      </c>
      <c r="E375">
        <v>1</v>
      </c>
      <c r="F375">
        <v>1</v>
      </c>
      <c r="G375">
        <v>1</v>
      </c>
      <c r="H375">
        <v>1</v>
      </c>
      <c r="I375" t="s">
        <v>581</v>
      </c>
      <c r="K375" t="s">
        <v>582</v>
      </c>
      <c r="L375">
        <v>1369</v>
      </c>
      <c r="N375">
        <v>1013</v>
      </c>
      <c r="O375" t="s">
        <v>499</v>
      </c>
      <c r="P375" t="s">
        <v>499</v>
      </c>
      <c r="Q375">
        <v>1</v>
      </c>
      <c r="X375">
        <v>1.47</v>
      </c>
      <c r="Y375">
        <v>0</v>
      </c>
      <c r="Z375">
        <v>0</v>
      </c>
      <c r="AA375">
        <v>0</v>
      </c>
      <c r="AB375">
        <v>9.07</v>
      </c>
      <c r="AC375">
        <v>0</v>
      </c>
      <c r="AD375">
        <v>1</v>
      </c>
      <c r="AE375">
        <v>1</v>
      </c>
      <c r="AF375" t="s">
        <v>213</v>
      </c>
      <c r="AG375">
        <v>0.58799999999999997</v>
      </c>
      <c r="AH375">
        <v>2</v>
      </c>
      <c r="AI375">
        <v>991692943</v>
      </c>
      <c r="AJ375">
        <v>373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>
      <c r="A376">
        <f ca="1">ROW(Source!A112)</f>
        <v>112</v>
      </c>
      <c r="B376">
        <v>991692944</v>
      </c>
      <c r="C376">
        <v>991692942</v>
      </c>
      <c r="D376">
        <v>338037086</v>
      </c>
      <c r="E376">
        <v>1</v>
      </c>
      <c r="F376">
        <v>1</v>
      </c>
      <c r="G376">
        <v>1</v>
      </c>
      <c r="H376">
        <v>2</v>
      </c>
      <c r="I376" t="s">
        <v>619</v>
      </c>
      <c r="J376" t="s">
        <v>620</v>
      </c>
      <c r="K376" t="s">
        <v>621</v>
      </c>
      <c r="L376">
        <v>1368</v>
      </c>
      <c r="N376">
        <v>91022270</v>
      </c>
      <c r="O376" t="s">
        <v>505</v>
      </c>
      <c r="P376" t="s">
        <v>505</v>
      </c>
      <c r="Q376">
        <v>1</v>
      </c>
      <c r="X376">
        <v>0.35</v>
      </c>
      <c r="Y376">
        <v>0</v>
      </c>
      <c r="Z376">
        <v>8.1</v>
      </c>
      <c r="AA376">
        <v>0</v>
      </c>
      <c r="AB376">
        <v>0</v>
      </c>
      <c r="AC376">
        <v>0</v>
      </c>
      <c r="AD376">
        <v>1</v>
      </c>
      <c r="AE376">
        <v>0</v>
      </c>
      <c r="AF376" t="s">
        <v>213</v>
      </c>
      <c r="AG376">
        <v>0.14000000000000001</v>
      </c>
      <c r="AH376">
        <v>2</v>
      </c>
      <c r="AI376">
        <v>991692944</v>
      </c>
      <c r="AJ376">
        <v>374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>
      <c r="A377">
        <f ca="1">ROW(Source!A112)</f>
        <v>112</v>
      </c>
      <c r="B377">
        <v>991692945</v>
      </c>
      <c r="C377">
        <v>991692942</v>
      </c>
      <c r="D377">
        <v>338039342</v>
      </c>
      <c r="E377">
        <v>1</v>
      </c>
      <c r="F377">
        <v>1</v>
      </c>
      <c r="G377">
        <v>1</v>
      </c>
      <c r="H377">
        <v>2</v>
      </c>
      <c r="I377" t="s">
        <v>524</v>
      </c>
      <c r="J377" t="s">
        <v>525</v>
      </c>
      <c r="K377" t="s">
        <v>526</v>
      </c>
      <c r="L377">
        <v>1368</v>
      </c>
      <c r="N377">
        <v>91022270</v>
      </c>
      <c r="O377" t="s">
        <v>505</v>
      </c>
      <c r="P377" t="s">
        <v>505</v>
      </c>
      <c r="Q377">
        <v>1</v>
      </c>
      <c r="X377">
        <v>0.01</v>
      </c>
      <c r="Y377">
        <v>0</v>
      </c>
      <c r="Z377">
        <v>87.17</v>
      </c>
      <c r="AA377">
        <v>11.6</v>
      </c>
      <c r="AB377">
        <v>0</v>
      </c>
      <c r="AC377">
        <v>0</v>
      </c>
      <c r="AD377">
        <v>1</v>
      </c>
      <c r="AE377">
        <v>0</v>
      </c>
      <c r="AF377" t="s">
        <v>213</v>
      </c>
      <c r="AG377">
        <v>4.0000000000000001E-3</v>
      </c>
      <c r="AH377">
        <v>2</v>
      </c>
      <c r="AI377">
        <v>991692945</v>
      </c>
      <c r="AJ377">
        <v>375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>
      <c r="A378">
        <f ca="1">ROW(Source!A112)</f>
        <v>112</v>
      </c>
      <c r="B378">
        <v>991692946</v>
      </c>
      <c r="C378">
        <v>991692942</v>
      </c>
      <c r="D378">
        <v>337978401</v>
      </c>
      <c r="E378">
        <v>1</v>
      </c>
      <c r="F378">
        <v>1</v>
      </c>
      <c r="G378">
        <v>1</v>
      </c>
      <c r="H378">
        <v>3</v>
      </c>
      <c r="I378" t="s">
        <v>622</v>
      </c>
      <c r="J378" t="s">
        <v>623</v>
      </c>
      <c r="K378" t="s">
        <v>624</v>
      </c>
      <c r="L378">
        <v>1348</v>
      </c>
      <c r="N378">
        <v>39568864</v>
      </c>
      <c r="O378" t="s">
        <v>530</v>
      </c>
      <c r="P378" t="s">
        <v>530</v>
      </c>
      <c r="Q378">
        <v>1000</v>
      </c>
      <c r="X378">
        <v>1.3999999999999999E-4</v>
      </c>
      <c r="Y378">
        <v>10362</v>
      </c>
      <c r="Z378">
        <v>0</v>
      </c>
      <c r="AA378">
        <v>0</v>
      </c>
      <c r="AB378">
        <v>0</v>
      </c>
      <c r="AC378">
        <v>0</v>
      </c>
      <c r="AD378">
        <v>1</v>
      </c>
      <c r="AE378">
        <v>0</v>
      </c>
      <c r="AF378" t="s">
        <v>212</v>
      </c>
      <c r="AG378">
        <v>0</v>
      </c>
      <c r="AH378">
        <v>2</v>
      </c>
      <c r="AI378">
        <v>991692946</v>
      </c>
      <c r="AJ378">
        <v>376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>
      <c r="A379">
        <f ca="1">ROW(Source!A112)</f>
        <v>112</v>
      </c>
      <c r="B379">
        <v>991692947</v>
      </c>
      <c r="C379">
        <v>991692942</v>
      </c>
      <c r="D379">
        <v>337978654</v>
      </c>
      <c r="E379">
        <v>1</v>
      </c>
      <c r="F379">
        <v>1</v>
      </c>
      <c r="G379">
        <v>1</v>
      </c>
      <c r="H379">
        <v>3</v>
      </c>
      <c r="I379" t="s">
        <v>625</v>
      </c>
      <c r="J379" t="s">
        <v>626</v>
      </c>
      <c r="K379" t="s">
        <v>627</v>
      </c>
      <c r="L379">
        <v>1348</v>
      </c>
      <c r="N379">
        <v>39568864</v>
      </c>
      <c r="O379" t="s">
        <v>530</v>
      </c>
      <c r="P379" t="s">
        <v>530</v>
      </c>
      <c r="Q379">
        <v>1000</v>
      </c>
      <c r="X379">
        <v>1.1000000000000001E-3</v>
      </c>
      <c r="Y379">
        <v>15323</v>
      </c>
      <c r="Z379">
        <v>0</v>
      </c>
      <c r="AA379">
        <v>0</v>
      </c>
      <c r="AB379">
        <v>0</v>
      </c>
      <c r="AC379">
        <v>0</v>
      </c>
      <c r="AD379">
        <v>1</v>
      </c>
      <c r="AE379">
        <v>0</v>
      </c>
      <c r="AF379" t="s">
        <v>212</v>
      </c>
      <c r="AG379">
        <v>0</v>
      </c>
      <c r="AH379">
        <v>2</v>
      </c>
      <c r="AI379">
        <v>991692947</v>
      </c>
      <c r="AJ379">
        <v>377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>
      <c r="A380">
        <f ca="1">ROW(Source!A112)</f>
        <v>112</v>
      </c>
      <c r="B380">
        <v>991692948</v>
      </c>
      <c r="C380">
        <v>991692942</v>
      </c>
      <c r="D380">
        <v>338008699</v>
      </c>
      <c r="E380">
        <v>1</v>
      </c>
      <c r="F380">
        <v>1</v>
      </c>
      <c r="G380">
        <v>1</v>
      </c>
      <c r="H380">
        <v>3</v>
      </c>
      <c r="I380" t="s">
        <v>687</v>
      </c>
      <c r="J380" t="s">
        <v>233</v>
      </c>
      <c r="K380" t="s">
        <v>683</v>
      </c>
      <c r="L380">
        <v>195242642</v>
      </c>
      <c r="N380">
        <v>1010</v>
      </c>
      <c r="O380" t="s">
        <v>145</v>
      </c>
      <c r="P380" t="s">
        <v>145</v>
      </c>
      <c r="Q380">
        <v>1</v>
      </c>
      <c r="X380">
        <v>1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 t="s">
        <v>212</v>
      </c>
      <c r="AG380">
        <v>0</v>
      </c>
      <c r="AH380">
        <v>3</v>
      </c>
      <c r="AI380">
        <v>-1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>
      <c r="A381">
        <f ca="1">ROW(Source!A112)</f>
        <v>112</v>
      </c>
      <c r="B381">
        <v>991692949</v>
      </c>
      <c r="C381">
        <v>991692942</v>
      </c>
      <c r="D381">
        <v>338025032</v>
      </c>
      <c r="E381">
        <v>1</v>
      </c>
      <c r="F381">
        <v>1</v>
      </c>
      <c r="G381">
        <v>1</v>
      </c>
      <c r="H381">
        <v>3</v>
      </c>
      <c r="I381" t="s">
        <v>655</v>
      </c>
      <c r="J381" t="s">
        <v>656</v>
      </c>
      <c r="K381" t="s">
        <v>657</v>
      </c>
      <c r="L381">
        <v>195242642</v>
      </c>
      <c r="N381">
        <v>1010</v>
      </c>
      <c r="O381" t="s">
        <v>145</v>
      </c>
      <c r="P381" t="s">
        <v>145</v>
      </c>
      <c r="Q381">
        <v>1</v>
      </c>
      <c r="X381">
        <v>2</v>
      </c>
      <c r="Y381">
        <v>16.8</v>
      </c>
      <c r="Z381">
        <v>0</v>
      </c>
      <c r="AA381">
        <v>0</v>
      </c>
      <c r="AB381">
        <v>0</v>
      </c>
      <c r="AC381">
        <v>0</v>
      </c>
      <c r="AD381">
        <v>1</v>
      </c>
      <c r="AE381">
        <v>0</v>
      </c>
      <c r="AF381" t="s">
        <v>212</v>
      </c>
      <c r="AG381">
        <v>0</v>
      </c>
      <c r="AH381">
        <v>2</v>
      </c>
      <c r="AI381">
        <v>991692949</v>
      </c>
      <c r="AJ381">
        <v>378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>
      <c r="A382">
        <f ca="1">ROW(Source!A112)</f>
        <v>112</v>
      </c>
      <c r="B382">
        <v>991692950</v>
      </c>
      <c r="C382">
        <v>991692942</v>
      </c>
      <c r="D382">
        <v>338036064</v>
      </c>
      <c r="E382">
        <v>1</v>
      </c>
      <c r="F382">
        <v>1</v>
      </c>
      <c r="G382">
        <v>1</v>
      </c>
      <c r="H382">
        <v>3</v>
      </c>
      <c r="I382" t="s">
        <v>645</v>
      </c>
      <c r="J382" t="s">
        <v>646</v>
      </c>
      <c r="K382" t="s">
        <v>647</v>
      </c>
      <c r="L382">
        <v>1356</v>
      </c>
      <c r="N382">
        <v>1010</v>
      </c>
      <c r="O382" t="s">
        <v>589</v>
      </c>
      <c r="P382" t="s">
        <v>589</v>
      </c>
      <c r="Q382">
        <v>1000</v>
      </c>
      <c r="X382">
        <v>2E-3</v>
      </c>
      <c r="Y382">
        <v>3450.01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0</v>
      </c>
      <c r="AF382" t="s">
        <v>212</v>
      </c>
      <c r="AG382">
        <v>0</v>
      </c>
      <c r="AH382">
        <v>2</v>
      </c>
      <c r="AI382">
        <v>991692950</v>
      </c>
      <c r="AJ382">
        <v>379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>
      <c r="A383">
        <f ca="1">ROW(Source!A113)</f>
        <v>113</v>
      </c>
      <c r="B383">
        <v>991692943</v>
      </c>
      <c r="C383">
        <v>991692942</v>
      </c>
      <c r="D383">
        <v>37775402</v>
      </c>
      <c r="E383">
        <v>1</v>
      </c>
      <c r="F383">
        <v>1</v>
      </c>
      <c r="G383">
        <v>1</v>
      </c>
      <c r="H383">
        <v>1</v>
      </c>
      <c r="I383" t="s">
        <v>581</v>
      </c>
      <c r="K383" t="s">
        <v>582</v>
      </c>
      <c r="L383">
        <v>1369</v>
      </c>
      <c r="N383">
        <v>1013</v>
      </c>
      <c r="O383" t="s">
        <v>499</v>
      </c>
      <c r="P383" t="s">
        <v>499</v>
      </c>
      <c r="Q383">
        <v>1</v>
      </c>
      <c r="X383">
        <v>1.47</v>
      </c>
      <c r="Y383">
        <v>0</v>
      </c>
      <c r="Z383">
        <v>0</v>
      </c>
      <c r="AA383">
        <v>0</v>
      </c>
      <c r="AB383">
        <v>9.07</v>
      </c>
      <c r="AC383">
        <v>0</v>
      </c>
      <c r="AD383">
        <v>1</v>
      </c>
      <c r="AE383">
        <v>1</v>
      </c>
      <c r="AF383" t="s">
        <v>213</v>
      </c>
      <c r="AG383">
        <v>0.58799999999999997</v>
      </c>
      <c r="AH383">
        <v>2</v>
      </c>
      <c r="AI383">
        <v>991692943</v>
      </c>
      <c r="AJ383">
        <v>380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>
      <c r="A384">
        <f ca="1">ROW(Source!A113)</f>
        <v>113</v>
      </c>
      <c r="B384">
        <v>991692944</v>
      </c>
      <c r="C384">
        <v>991692942</v>
      </c>
      <c r="D384">
        <v>338037086</v>
      </c>
      <c r="E384">
        <v>1</v>
      </c>
      <c r="F384">
        <v>1</v>
      </c>
      <c r="G384">
        <v>1</v>
      </c>
      <c r="H384">
        <v>2</v>
      </c>
      <c r="I384" t="s">
        <v>619</v>
      </c>
      <c r="J384" t="s">
        <v>620</v>
      </c>
      <c r="K384" t="s">
        <v>621</v>
      </c>
      <c r="L384">
        <v>1368</v>
      </c>
      <c r="N384">
        <v>91022270</v>
      </c>
      <c r="O384" t="s">
        <v>505</v>
      </c>
      <c r="P384" t="s">
        <v>505</v>
      </c>
      <c r="Q384">
        <v>1</v>
      </c>
      <c r="X384">
        <v>0.35</v>
      </c>
      <c r="Y384">
        <v>0</v>
      </c>
      <c r="Z384">
        <v>8.1</v>
      </c>
      <c r="AA384">
        <v>0</v>
      </c>
      <c r="AB384">
        <v>0</v>
      </c>
      <c r="AC384">
        <v>0</v>
      </c>
      <c r="AD384">
        <v>1</v>
      </c>
      <c r="AE384">
        <v>0</v>
      </c>
      <c r="AF384" t="s">
        <v>213</v>
      </c>
      <c r="AG384">
        <v>0.14000000000000001</v>
      </c>
      <c r="AH384">
        <v>2</v>
      </c>
      <c r="AI384">
        <v>991692944</v>
      </c>
      <c r="AJ384">
        <v>381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>
      <c r="A385">
        <f ca="1">ROW(Source!A113)</f>
        <v>113</v>
      </c>
      <c r="B385">
        <v>991692945</v>
      </c>
      <c r="C385">
        <v>991692942</v>
      </c>
      <c r="D385">
        <v>338039342</v>
      </c>
      <c r="E385">
        <v>1</v>
      </c>
      <c r="F385">
        <v>1</v>
      </c>
      <c r="G385">
        <v>1</v>
      </c>
      <c r="H385">
        <v>2</v>
      </c>
      <c r="I385" t="s">
        <v>524</v>
      </c>
      <c r="J385" t="s">
        <v>525</v>
      </c>
      <c r="K385" t="s">
        <v>526</v>
      </c>
      <c r="L385">
        <v>1368</v>
      </c>
      <c r="N385">
        <v>91022270</v>
      </c>
      <c r="O385" t="s">
        <v>505</v>
      </c>
      <c r="P385" t="s">
        <v>505</v>
      </c>
      <c r="Q385">
        <v>1</v>
      </c>
      <c r="X385">
        <v>0.01</v>
      </c>
      <c r="Y385">
        <v>0</v>
      </c>
      <c r="Z385">
        <v>87.17</v>
      </c>
      <c r="AA385">
        <v>11.6</v>
      </c>
      <c r="AB385">
        <v>0</v>
      </c>
      <c r="AC385">
        <v>0</v>
      </c>
      <c r="AD385">
        <v>1</v>
      </c>
      <c r="AE385">
        <v>0</v>
      </c>
      <c r="AF385" t="s">
        <v>213</v>
      </c>
      <c r="AG385">
        <v>4.0000000000000001E-3</v>
      </c>
      <c r="AH385">
        <v>2</v>
      </c>
      <c r="AI385">
        <v>991692945</v>
      </c>
      <c r="AJ385">
        <v>382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>
      <c r="A386">
        <f ca="1">ROW(Source!A113)</f>
        <v>113</v>
      </c>
      <c r="B386">
        <v>991692946</v>
      </c>
      <c r="C386">
        <v>991692942</v>
      </c>
      <c r="D386">
        <v>337978401</v>
      </c>
      <c r="E386">
        <v>1</v>
      </c>
      <c r="F386">
        <v>1</v>
      </c>
      <c r="G386">
        <v>1</v>
      </c>
      <c r="H386">
        <v>3</v>
      </c>
      <c r="I386" t="s">
        <v>622</v>
      </c>
      <c r="J386" t="s">
        <v>623</v>
      </c>
      <c r="K386" t="s">
        <v>624</v>
      </c>
      <c r="L386">
        <v>1348</v>
      </c>
      <c r="N386">
        <v>39568864</v>
      </c>
      <c r="O386" t="s">
        <v>530</v>
      </c>
      <c r="P386" t="s">
        <v>530</v>
      </c>
      <c r="Q386">
        <v>1000</v>
      </c>
      <c r="X386">
        <v>1.3999999999999999E-4</v>
      </c>
      <c r="Y386">
        <v>10362</v>
      </c>
      <c r="Z386">
        <v>0</v>
      </c>
      <c r="AA386">
        <v>0</v>
      </c>
      <c r="AB386">
        <v>0</v>
      </c>
      <c r="AC386">
        <v>0</v>
      </c>
      <c r="AD386">
        <v>1</v>
      </c>
      <c r="AE386">
        <v>0</v>
      </c>
      <c r="AF386" t="s">
        <v>212</v>
      </c>
      <c r="AG386">
        <v>0</v>
      </c>
      <c r="AH386">
        <v>2</v>
      </c>
      <c r="AI386">
        <v>991692946</v>
      </c>
      <c r="AJ386">
        <v>383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>
      <c r="A387">
        <f ca="1">ROW(Source!A113)</f>
        <v>113</v>
      </c>
      <c r="B387">
        <v>991692947</v>
      </c>
      <c r="C387">
        <v>991692942</v>
      </c>
      <c r="D387">
        <v>337978654</v>
      </c>
      <c r="E387">
        <v>1</v>
      </c>
      <c r="F387">
        <v>1</v>
      </c>
      <c r="G387">
        <v>1</v>
      </c>
      <c r="H387">
        <v>3</v>
      </c>
      <c r="I387" t="s">
        <v>625</v>
      </c>
      <c r="J387" t="s">
        <v>626</v>
      </c>
      <c r="K387" t="s">
        <v>627</v>
      </c>
      <c r="L387">
        <v>1348</v>
      </c>
      <c r="N387">
        <v>39568864</v>
      </c>
      <c r="O387" t="s">
        <v>530</v>
      </c>
      <c r="P387" t="s">
        <v>530</v>
      </c>
      <c r="Q387">
        <v>1000</v>
      </c>
      <c r="X387">
        <v>1.1000000000000001E-3</v>
      </c>
      <c r="Y387">
        <v>15323</v>
      </c>
      <c r="Z387">
        <v>0</v>
      </c>
      <c r="AA387">
        <v>0</v>
      </c>
      <c r="AB387">
        <v>0</v>
      </c>
      <c r="AC387">
        <v>0</v>
      </c>
      <c r="AD387">
        <v>1</v>
      </c>
      <c r="AE387">
        <v>0</v>
      </c>
      <c r="AF387" t="s">
        <v>212</v>
      </c>
      <c r="AG387">
        <v>0</v>
      </c>
      <c r="AH387">
        <v>2</v>
      </c>
      <c r="AI387">
        <v>991692947</v>
      </c>
      <c r="AJ387">
        <v>384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>
      <c r="A388">
        <f ca="1">ROW(Source!A113)</f>
        <v>113</v>
      </c>
      <c r="B388">
        <v>991692948</v>
      </c>
      <c r="C388">
        <v>991692942</v>
      </c>
      <c r="D388">
        <v>338008699</v>
      </c>
      <c r="E388">
        <v>1</v>
      </c>
      <c r="F388">
        <v>1</v>
      </c>
      <c r="G388">
        <v>1</v>
      </c>
      <c r="H388">
        <v>3</v>
      </c>
      <c r="I388" t="s">
        <v>687</v>
      </c>
      <c r="J388" t="s">
        <v>233</v>
      </c>
      <c r="K388" t="s">
        <v>683</v>
      </c>
      <c r="L388">
        <v>195242642</v>
      </c>
      <c r="N388">
        <v>1010</v>
      </c>
      <c r="O388" t="s">
        <v>145</v>
      </c>
      <c r="P388" t="s">
        <v>145</v>
      </c>
      <c r="Q388">
        <v>1</v>
      </c>
      <c r="X388">
        <v>1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 t="s">
        <v>212</v>
      </c>
      <c r="AG388">
        <v>0</v>
      </c>
      <c r="AH388">
        <v>3</v>
      </c>
      <c r="AI388">
        <v>-1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>
      <c r="A389">
        <f ca="1">ROW(Source!A113)</f>
        <v>113</v>
      </c>
      <c r="B389">
        <v>991692949</v>
      </c>
      <c r="C389">
        <v>991692942</v>
      </c>
      <c r="D389">
        <v>338025032</v>
      </c>
      <c r="E389">
        <v>1</v>
      </c>
      <c r="F389">
        <v>1</v>
      </c>
      <c r="G389">
        <v>1</v>
      </c>
      <c r="H389">
        <v>3</v>
      </c>
      <c r="I389" t="s">
        <v>655</v>
      </c>
      <c r="J389" t="s">
        <v>656</v>
      </c>
      <c r="K389" t="s">
        <v>657</v>
      </c>
      <c r="L389">
        <v>195242642</v>
      </c>
      <c r="N389">
        <v>1010</v>
      </c>
      <c r="O389" t="s">
        <v>145</v>
      </c>
      <c r="P389" t="s">
        <v>145</v>
      </c>
      <c r="Q389">
        <v>1</v>
      </c>
      <c r="X389">
        <v>2</v>
      </c>
      <c r="Y389">
        <v>16.8</v>
      </c>
      <c r="Z389">
        <v>0</v>
      </c>
      <c r="AA389">
        <v>0</v>
      </c>
      <c r="AB389">
        <v>0</v>
      </c>
      <c r="AC389">
        <v>0</v>
      </c>
      <c r="AD389">
        <v>1</v>
      </c>
      <c r="AE389">
        <v>0</v>
      </c>
      <c r="AF389" t="s">
        <v>212</v>
      </c>
      <c r="AG389">
        <v>0</v>
      </c>
      <c r="AH389">
        <v>2</v>
      </c>
      <c r="AI389">
        <v>991692949</v>
      </c>
      <c r="AJ389">
        <v>385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>
      <c r="A390">
        <f ca="1">ROW(Source!A113)</f>
        <v>113</v>
      </c>
      <c r="B390">
        <v>991692950</v>
      </c>
      <c r="C390">
        <v>991692942</v>
      </c>
      <c r="D390">
        <v>338036064</v>
      </c>
      <c r="E390">
        <v>1</v>
      </c>
      <c r="F390">
        <v>1</v>
      </c>
      <c r="G390">
        <v>1</v>
      </c>
      <c r="H390">
        <v>3</v>
      </c>
      <c r="I390" t="s">
        <v>645</v>
      </c>
      <c r="J390" t="s">
        <v>646</v>
      </c>
      <c r="K390" t="s">
        <v>647</v>
      </c>
      <c r="L390">
        <v>1356</v>
      </c>
      <c r="N390">
        <v>1010</v>
      </c>
      <c r="O390" t="s">
        <v>589</v>
      </c>
      <c r="P390" t="s">
        <v>589</v>
      </c>
      <c r="Q390">
        <v>1000</v>
      </c>
      <c r="X390">
        <v>2E-3</v>
      </c>
      <c r="Y390">
        <v>3450.01</v>
      </c>
      <c r="Z390">
        <v>0</v>
      </c>
      <c r="AA390">
        <v>0</v>
      </c>
      <c r="AB390">
        <v>0</v>
      </c>
      <c r="AC390">
        <v>0</v>
      </c>
      <c r="AD390">
        <v>1</v>
      </c>
      <c r="AE390">
        <v>0</v>
      </c>
      <c r="AF390" t="s">
        <v>212</v>
      </c>
      <c r="AG390">
        <v>0</v>
      </c>
      <c r="AH390">
        <v>2</v>
      </c>
      <c r="AI390">
        <v>991692950</v>
      </c>
      <c r="AJ390">
        <v>386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>
      <c r="A391">
        <f ca="1">ROW(Source!A114)</f>
        <v>114</v>
      </c>
      <c r="B391">
        <v>991694714</v>
      </c>
      <c r="C391">
        <v>991694665</v>
      </c>
      <c r="D391">
        <v>37775402</v>
      </c>
      <c r="E391">
        <v>1</v>
      </c>
      <c r="F391">
        <v>1</v>
      </c>
      <c r="G391">
        <v>1</v>
      </c>
      <c r="H391">
        <v>1</v>
      </c>
      <c r="I391" t="s">
        <v>581</v>
      </c>
      <c r="K391" t="s">
        <v>582</v>
      </c>
      <c r="L391">
        <v>1369</v>
      </c>
      <c r="N391">
        <v>1013</v>
      </c>
      <c r="O391" t="s">
        <v>499</v>
      </c>
      <c r="P391" t="s">
        <v>499</v>
      </c>
      <c r="Q391">
        <v>1</v>
      </c>
      <c r="X391">
        <v>1.47</v>
      </c>
      <c r="Y391">
        <v>0</v>
      </c>
      <c r="Z391">
        <v>0</v>
      </c>
      <c r="AA391">
        <v>0</v>
      </c>
      <c r="AB391">
        <v>9.07</v>
      </c>
      <c r="AC391">
        <v>0</v>
      </c>
      <c r="AD391">
        <v>1</v>
      </c>
      <c r="AE391">
        <v>1</v>
      </c>
      <c r="AF391" t="s">
        <v>98</v>
      </c>
      <c r="AG391">
        <v>1.6904999999999999</v>
      </c>
      <c r="AH391">
        <v>2</v>
      </c>
      <c r="AI391">
        <v>991694714</v>
      </c>
      <c r="AJ391">
        <v>387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>
      <c r="A392">
        <f ca="1">ROW(Source!A114)</f>
        <v>114</v>
      </c>
      <c r="B392">
        <v>991694715</v>
      </c>
      <c r="C392">
        <v>991694665</v>
      </c>
      <c r="D392">
        <v>338037086</v>
      </c>
      <c r="E392">
        <v>1</v>
      </c>
      <c r="F392">
        <v>1</v>
      </c>
      <c r="G392">
        <v>1</v>
      </c>
      <c r="H392">
        <v>2</v>
      </c>
      <c r="I392" t="s">
        <v>619</v>
      </c>
      <c r="J392" t="s">
        <v>620</v>
      </c>
      <c r="K392" t="s">
        <v>621</v>
      </c>
      <c r="L392">
        <v>1368</v>
      </c>
      <c r="N392">
        <v>91022270</v>
      </c>
      <c r="O392" t="s">
        <v>505</v>
      </c>
      <c r="P392" t="s">
        <v>505</v>
      </c>
      <c r="Q392">
        <v>1</v>
      </c>
      <c r="X392">
        <v>0.35</v>
      </c>
      <c r="Y392">
        <v>0</v>
      </c>
      <c r="Z392">
        <v>8.1</v>
      </c>
      <c r="AA392">
        <v>0</v>
      </c>
      <c r="AB392">
        <v>0</v>
      </c>
      <c r="AC392">
        <v>0</v>
      </c>
      <c r="AD392">
        <v>1</v>
      </c>
      <c r="AE392">
        <v>0</v>
      </c>
      <c r="AF392" t="s">
        <v>97</v>
      </c>
      <c r="AG392">
        <v>0.4375</v>
      </c>
      <c r="AH392">
        <v>2</v>
      </c>
      <c r="AI392">
        <v>991694715</v>
      </c>
      <c r="AJ392">
        <v>388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>
      <c r="A393">
        <f ca="1">ROW(Source!A114)</f>
        <v>114</v>
      </c>
      <c r="B393">
        <v>991694716</v>
      </c>
      <c r="C393">
        <v>991694665</v>
      </c>
      <c r="D393">
        <v>338039342</v>
      </c>
      <c r="E393">
        <v>1</v>
      </c>
      <c r="F393">
        <v>1</v>
      </c>
      <c r="G393">
        <v>1</v>
      </c>
      <c r="H393">
        <v>2</v>
      </c>
      <c r="I393" t="s">
        <v>524</v>
      </c>
      <c r="J393" t="s">
        <v>525</v>
      </c>
      <c r="K393" t="s">
        <v>526</v>
      </c>
      <c r="L393">
        <v>1368</v>
      </c>
      <c r="N393">
        <v>91022270</v>
      </c>
      <c r="O393" t="s">
        <v>505</v>
      </c>
      <c r="P393" t="s">
        <v>505</v>
      </c>
      <c r="Q393">
        <v>1</v>
      </c>
      <c r="X393">
        <v>0.01</v>
      </c>
      <c r="Y393">
        <v>0</v>
      </c>
      <c r="Z393">
        <v>87.17</v>
      </c>
      <c r="AA393">
        <v>11.6</v>
      </c>
      <c r="AB393">
        <v>0</v>
      </c>
      <c r="AC393">
        <v>0</v>
      </c>
      <c r="AD393">
        <v>1</v>
      </c>
      <c r="AE393">
        <v>0</v>
      </c>
      <c r="AF393" t="s">
        <v>97</v>
      </c>
      <c r="AG393">
        <v>1.2500000000000001E-2</v>
      </c>
      <c r="AH393">
        <v>2</v>
      </c>
      <c r="AI393">
        <v>991694716</v>
      </c>
      <c r="AJ393">
        <v>389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>
      <c r="A394">
        <f ca="1">ROW(Source!A114)</f>
        <v>114</v>
      </c>
      <c r="B394">
        <v>991694717</v>
      </c>
      <c r="C394">
        <v>991694665</v>
      </c>
      <c r="D394">
        <v>337978401</v>
      </c>
      <c r="E394">
        <v>1</v>
      </c>
      <c r="F394">
        <v>1</v>
      </c>
      <c r="G394">
        <v>1</v>
      </c>
      <c r="H394">
        <v>3</v>
      </c>
      <c r="I394" t="s">
        <v>622</v>
      </c>
      <c r="J394" t="s">
        <v>623</v>
      </c>
      <c r="K394" t="s">
        <v>624</v>
      </c>
      <c r="L394">
        <v>1348</v>
      </c>
      <c r="N394">
        <v>39568864</v>
      </c>
      <c r="O394" t="s">
        <v>530</v>
      </c>
      <c r="P394" t="s">
        <v>530</v>
      </c>
      <c r="Q394">
        <v>1000</v>
      </c>
      <c r="X394">
        <v>1.3999999999999999E-4</v>
      </c>
      <c r="Y394">
        <v>10362</v>
      </c>
      <c r="Z394">
        <v>0</v>
      </c>
      <c r="AA394">
        <v>0</v>
      </c>
      <c r="AB394">
        <v>0</v>
      </c>
      <c r="AC394">
        <v>0</v>
      </c>
      <c r="AD394">
        <v>1</v>
      </c>
      <c r="AE394">
        <v>0</v>
      </c>
      <c r="AG394">
        <v>1.3999999999999999E-4</v>
      </c>
      <c r="AH394">
        <v>2</v>
      </c>
      <c r="AI394">
        <v>991694717</v>
      </c>
      <c r="AJ394">
        <v>390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>
      <c r="A395">
        <f ca="1">ROW(Source!A114)</f>
        <v>114</v>
      </c>
      <c r="B395">
        <v>991694718</v>
      </c>
      <c r="C395">
        <v>991694665</v>
      </c>
      <c r="D395">
        <v>337978654</v>
      </c>
      <c r="E395">
        <v>1</v>
      </c>
      <c r="F395">
        <v>1</v>
      </c>
      <c r="G395">
        <v>1</v>
      </c>
      <c r="H395">
        <v>3</v>
      </c>
      <c r="I395" t="s">
        <v>625</v>
      </c>
      <c r="J395" t="s">
        <v>626</v>
      </c>
      <c r="K395" t="s">
        <v>627</v>
      </c>
      <c r="L395">
        <v>1348</v>
      </c>
      <c r="N395">
        <v>39568864</v>
      </c>
      <c r="O395" t="s">
        <v>530</v>
      </c>
      <c r="P395" t="s">
        <v>530</v>
      </c>
      <c r="Q395">
        <v>1000</v>
      </c>
      <c r="X395">
        <v>1.1000000000000001E-3</v>
      </c>
      <c r="Y395">
        <v>15323</v>
      </c>
      <c r="Z395">
        <v>0</v>
      </c>
      <c r="AA395">
        <v>0</v>
      </c>
      <c r="AB395">
        <v>0</v>
      </c>
      <c r="AC395">
        <v>0</v>
      </c>
      <c r="AD395">
        <v>1</v>
      </c>
      <c r="AE395">
        <v>0</v>
      </c>
      <c r="AG395">
        <v>1.1000000000000001E-3</v>
      </c>
      <c r="AH395">
        <v>2</v>
      </c>
      <c r="AI395">
        <v>991694718</v>
      </c>
      <c r="AJ395">
        <v>391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>
      <c r="A396">
        <f ca="1">ROW(Source!A114)</f>
        <v>114</v>
      </c>
      <c r="B396">
        <v>991694719</v>
      </c>
      <c r="C396">
        <v>991694665</v>
      </c>
      <c r="D396">
        <v>338008699</v>
      </c>
      <c r="E396">
        <v>1</v>
      </c>
      <c r="F396">
        <v>1</v>
      </c>
      <c r="G396">
        <v>1</v>
      </c>
      <c r="H396">
        <v>3</v>
      </c>
      <c r="I396" t="s">
        <v>687</v>
      </c>
      <c r="J396" t="s">
        <v>233</v>
      </c>
      <c r="K396" t="s">
        <v>683</v>
      </c>
      <c r="L396">
        <v>195242642</v>
      </c>
      <c r="N396">
        <v>1010</v>
      </c>
      <c r="O396" t="s">
        <v>145</v>
      </c>
      <c r="P396" t="s">
        <v>145</v>
      </c>
      <c r="Q396">
        <v>1</v>
      </c>
      <c r="X396">
        <v>1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G396">
        <v>1</v>
      </c>
      <c r="AH396">
        <v>3</v>
      </c>
      <c r="AI396">
        <v>-1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>
      <c r="A397">
        <f ca="1">ROW(Source!A114)</f>
        <v>114</v>
      </c>
      <c r="B397">
        <v>991694720</v>
      </c>
      <c r="C397">
        <v>991694665</v>
      </c>
      <c r="D397">
        <v>338025032</v>
      </c>
      <c r="E397">
        <v>1</v>
      </c>
      <c r="F397">
        <v>1</v>
      </c>
      <c r="G397">
        <v>1</v>
      </c>
      <c r="H397">
        <v>3</v>
      </c>
      <c r="I397" t="s">
        <v>655</v>
      </c>
      <c r="J397" t="s">
        <v>656</v>
      </c>
      <c r="K397" t="s">
        <v>657</v>
      </c>
      <c r="L397">
        <v>195242642</v>
      </c>
      <c r="N397">
        <v>1010</v>
      </c>
      <c r="O397" t="s">
        <v>145</v>
      </c>
      <c r="P397" t="s">
        <v>145</v>
      </c>
      <c r="Q397">
        <v>1</v>
      </c>
      <c r="X397">
        <v>2</v>
      </c>
      <c r="Y397">
        <v>16.8</v>
      </c>
      <c r="Z397">
        <v>0</v>
      </c>
      <c r="AA397">
        <v>0</v>
      </c>
      <c r="AB397">
        <v>0</v>
      </c>
      <c r="AC397">
        <v>0</v>
      </c>
      <c r="AD397">
        <v>1</v>
      </c>
      <c r="AE397">
        <v>0</v>
      </c>
      <c r="AG397">
        <v>2</v>
      </c>
      <c r="AH397">
        <v>2</v>
      </c>
      <c r="AI397">
        <v>991694720</v>
      </c>
      <c r="AJ397">
        <v>392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>
      <c r="A398">
        <f ca="1">ROW(Source!A114)</f>
        <v>114</v>
      </c>
      <c r="B398">
        <v>991694721</v>
      </c>
      <c r="C398">
        <v>991694665</v>
      </c>
      <c r="D398">
        <v>338036064</v>
      </c>
      <c r="E398">
        <v>1</v>
      </c>
      <c r="F398">
        <v>1</v>
      </c>
      <c r="G398">
        <v>1</v>
      </c>
      <c r="H398">
        <v>3</v>
      </c>
      <c r="I398" t="s">
        <v>645</v>
      </c>
      <c r="J398" t="s">
        <v>646</v>
      </c>
      <c r="K398" t="s">
        <v>647</v>
      </c>
      <c r="L398">
        <v>1356</v>
      </c>
      <c r="N398">
        <v>1010</v>
      </c>
      <c r="O398" t="s">
        <v>589</v>
      </c>
      <c r="P398" t="s">
        <v>589</v>
      </c>
      <c r="Q398">
        <v>1000</v>
      </c>
      <c r="X398">
        <v>2E-3</v>
      </c>
      <c r="Y398">
        <v>3450.01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G398">
        <v>2E-3</v>
      </c>
      <c r="AH398">
        <v>2</v>
      </c>
      <c r="AI398">
        <v>991694721</v>
      </c>
      <c r="AJ398">
        <v>393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>
      <c r="A399">
        <f ca="1">ROW(Source!A115)</f>
        <v>115</v>
      </c>
      <c r="B399">
        <v>991694714</v>
      </c>
      <c r="C399">
        <v>991694665</v>
      </c>
      <c r="D399">
        <v>37775402</v>
      </c>
      <c r="E399">
        <v>1</v>
      </c>
      <c r="F399">
        <v>1</v>
      </c>
      <c r="G399">
        <v>1</v>
      </c>
      <c r="H399">
        <v>1</v>
      </c>
      <c r="I399" t="s">
        <v>581</v>
      </c>
      <c r="K399" t="s">
        <v>582</v>
      </c>
      <c r="L399">
        <v>1369</v>
      </c>
      <c r="N399">
        <v>1013</v>
      </c>
      <c r="O399" t="s">
        <v>499</v>
      </c>
      <c r="P399" t="s">
        <v>499</v>
      </c>
      <c r="Q399">
        <v>1</v>
      </c>
      <c r="X399">
        <v>1.47</v>
      </c>
      <c r="Y399">
        <v>0</v>
      </c>
      <c r="Z399">
        <v>0</v>
      </c>
      <c r="AA399">
        <v>0</v>
      </c>
      <c r="AB399">
        <v>9.07</v>
      </c>
      <c r="AC399">
        <v>0</v>
      </c>
      <c r="AD399">
        <v>1</v>
      </c>
      <c r="AE399">
        <v>1</v>
      </c>
      <c r="AF399" t="s">
        <v>98</v>
      </c>
      <c r="AG399">
        <v>1.6904999999999999</v>
      </c>
      <c r="AH399">
        <v>2</v>
      </c>
      <c r="AI399">
        <v>991694714</v>
      </c>
      <c r="AJ399">
        <v>398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>
      <c r="A400">
        <f ca="1">ROW(Source!A115)</f>
        <v>115</v>
      </c>
      <c r="B400">
        <v>991694715</v>
      </c>
      <c r="C400">
        <v>991694665</v>
      </c>
      <c r="D400">
        <v>338037086</v>
      </c>
      <c r="E400">
        <v>1</v>
      </c>
      <c r="F400">
        <v>1</v>
      </c>
      <c r="G400">
        <v>1</v>
      </c>
      <c r="H400">
        <v>2</v>
      </c>
      <c r="I400" t="s">
        <v>619</v>
      </c>
      <c r="J400" t="s">
        <v>620</v>
      </c>
      <c r="K400" t="s">
        <v>621</v>
      </c>
      <c r="L400">
        <v>1368</v>
      </c>
      <c r="N400">
        <v>91022270</v>
      </c>
      <c r="O400" t="s">
        <v>505</v>
      </c>
      <c r="P400" t="s">
        <v>505</v>
      </c>
      <c r="Q400">
        <v>1</v>
      </c>
      <c r="X400">
        <v>0.35</v>
      </c>
      <c r="Y400">
        <v>0</v>
      </c>
      <c r="Z400">
        <v>8.1</v>
      </c>
      <c r="AA400">
        <v>0</v>
      </c>
      <c r="AB400">
        <v>0</v>
      </c>
      <c r="AC400">
        <v>0</v>
      </c>
      <c r="AD400">
        <v>1</v>
      </c>
      <c r="AE400">
        <v>0</v>
      </c>
      <c r="AF400" t="s">
        <v>97</v>
      </c>
      <c r="AG400">
        <v>0.4375</v>
      </c>
      <c r="AH400">
        <v>2</v>
      </c>
      <c r="AI400">
        <v>991694715</v>
      </c>
      <c r="AJ400">
        <v>399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>
      <c r="A401">
        <f ca="1">ROW(Source!A115)</f>
        <v>115</v>
      </c>
      <c r="B401">
        <v>991694716</v>
      </c>
      <c r="C401">
        <v>991694665</v>
      </c>
      <c r="D401">
        <v>338039342</v>
      </c>
      <c r="E401">
        <v>1</v>
      </c>
      <c r="F401">
        <v>1</v>
      </c>
      <c r="G401">
        <v>1</v>
      </c>
      <c r="H401">
        <v>2</v>
      </c>
      <c r="I401" t="s">
        <v>524</v>
      </c>
      <c r="J401" t="s">
        <v>525</v>
      </c>
      <c r="K401" t="s">
        <v>526</v>
      </c>
      <c r="L401">
        <v>1368</v>
      </c>
      <c r="N401">
        <v>91022270</v>
      </c>
      <c r="O401" t="s">
        <v>505</v>
      </c>
      <c r="P401" t="s">
        <v>505</v>
      </c>
      <c r="Q401">
        <v>1</v>
      </c>
      <c r="X401">
        <v>0.01</v>
      </c>
      <c r="Y401">
        <v>0</v>
      </c>
      <c r="Z401">
        <v>87.17</v>
      </c>
      <c r="AA401">
        <v>11.6</v>
      </c>
      <c r="AB401">
        <v>0</v>
      </c>
      <c r="AC401">
        <v>0</v>
      </c>
      <c r="AD401">
        <v>1</v>
      </c>
      <c r="AE401">
        <v>0</v>
      </c>
      <c r="AF401" t="s">
        <v>97</v>
      </c>
      <c r="AG401">
        <v>1.2500000000000001E-2</v>
      </c>
      <c r="AH401">
        <v>2</v>
      </c>
      <c r="AI401">
        <v>991694716</v>
      </c>
      <c r="AJ401">
        <v>400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>
      <c r="A402">
        <f ca="1">ROW(Source!A115)</f>
        <v>115</v>
      </c>
      <c r="B402">
        <v>991694717</v>
      </c>
      <c r="C402">
        <v>991694665</v>
      </c>
      <c r="D402">
        <v>337978401</v>
      </c>
      <c r="E402">
        <v>1</v>
      </c>
      <c r="F402">
        <v>1</v>
      </c>
      <c r="G402">
        <v>1</v>
      </c>
      <c r="H402">
        <v>3</v>
      </c>
      <c r="I402" t="s">
        <v>622</v>
      </c>
      <c r="J402" t="s">
        <v>623</v>
      </c>
      <c r="K402" t="s">
        <v>624</v>
      </c>
      <c r="L402">
        <v>1348</v>
      </c>
      <c r="N402">
        <v>39568864</v>
      </c>
      <c r="O402" t="s">
        <v>530</v>
      </c>
      <c r="P402" t="s">
        <v>530</v>
      </c>
      <c r="Q402">
        <v>1000</v>
      </c>
      <c r="X402">
        <v>1.3999999999999999E-4</v>
      </c>
      <c r="Y402">
        <v>10362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0</v>
      </c>
      <c r="AG402">
        <v>1.3999999999999999E-4</v>
      </c>
      <c r="AH402">
        <v>2</v>
      </c>
      <c r="AI402">
        <v>991694717</v>
      </c>
      <c r="AJ402">
        <v>401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>
      <c r="A403">
        <f ca="1">ROW(Source!A115)</f>
        <v>115</v>
      </c>
      <c r="B403">
        <v>991694718</v>
      </c>
      <c r="C403">
        <v>991694665</v>
      </c>
      <c r="D403">
        <v>337978654</v>
      </c>
      <c r="E403">
        <v>1</v>
      </c>
      <c r="F403">
        <v>1</v>
      </c>
      <c r="G403">
        <v>1</v>
      </c>
      <c r="H403">
        <v>3</v>
      </c>
      <c r="I403" t="s">
        <v>625</v>
      </c>
      <c r="J403" t="s">
        <v>626</v>
      </c>
      <c r="K403" t="s">
        <v>627</v>
      </c>
      <c r="L403">
        <v>1348</v>
      </c>
      <c r="N403">
        <v>39568864</v>
      </c>
      <c r="O403" t="s">
        <v>530</v>
      </c>
      <c r="P403" t="s">
        <v>530</v>
      </c>
      <c r="Q403">
        <v>1000</v>
      </c>
      <c r="X403">
        <v>1.1000000000000001E-3</v>
      </c>
      <c r="Y403">
        <v>15323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0</v>
      </c>
      <c r="AG403">
        <v>1.1000000000000001E-3</v>
      </c>
      <c r="AH403">
        <v>2</v>
      </c>
      <c r="AI403">
        <v>991694718</v>
      </c>
      <c r="AJ403">
        <v>402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>
      <c r="A404">
        <f ca="1">ROW(Source!A115)</f>
        <v>115</v>
      </c>
      <c r="B404">
        <v>991694719</v>
      </c>
      <c r="C404">
        <v>991694665</v>
      </c>
      <c r="D404">
        <v>338008699</v>
      </c>
      <c r="E404">
        <v>1</v>
      </c>
      <c r="F404">
        <v>1</v>
      </c>
      <c r="G404">
        <v>1</v>
      </c>
      <c r="H404">
        <v>3</v>
      </c>
      <c r="I404" t="s">
        <v>687</v>
      </c>
      <c r="J404" t="s">
        <v>233</v>
      </c>
      <c r="K404" t="s">
        <v>683</v>
      </c>
      <c r="L404">
        <v>195242642</v>
      </c>
      <c r="N404">
        <v>1010</v>
      </c>
      <c r="O404" t="s">
        <v>145</v>
      </c>
      <c r="P404" t="s">
        <v>145</v>
      </c>
      <c r="Q404">
        <v>1</v>
      </c>
      <c r="X404">
        <v>1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G404">
        <v>1</v>
      </c>
      <c r="AH404">
        <v>3</v>
      </c>
      <c r="AI404">
        <v>-1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>
      <c r="A405">
        <f ca="1">ROW(Source!A115)</f>
        <v>115</v>
      </c>
      <c r="B405">
        <v>991694720</v>
      </c>
      <c r="C405">
        <v>991694665</v>
      </c>
      <c r="D405">
        <v>338025032</v>
      </c>
      <c r="E405">
        <v>1</v>
      </c>
      <c r="F405">
        <v>1</v>
      </c>
      <c r="G405">
        <v>1</v>
      </c>
      <c r="H405">
        <v>3</v>
      </c>
      <c r="I405" t="s">
        <v>655</v>
      </c>
      <c r="J405" t="s">
        <v>656</v>
      </c>
      <c r="K405" t="s">
        <v>657</v>
      </c>
      <c r="L405">
        <v>195242642</v>
      </c>
      <c r="N405">
        <v>1010</v>
      </c>
      <c r="O405" t="s">
        <v>145</v>
      </c>
      <c r="P405" t="s">
        <v>145</v>
      </c>
      <c r="Q405">
        <v>1</v>
      </c>
      <c r="X405">
        <v>2</v>
      </c>
      <c r="Y405">
        <v>16.8</v>
      </c>
      <c r="Z405">
        <v>0</v>
      </c>
      <c r="AA405">
        <v>0</v>
      </c>
      <c r="AB405">
        <v>0</v>
      </c>
      <c r="AC405">
        <v>0</v>
      </c>
      <c r="AD405">
        <v>1</v>
      </c>
      <c r="AE405">
        <v>0</v>
      </c>
      <c r="AG405">
        <v>2</v>
      </c>
      <c r="AH405">
        <v>2</v>
      </c>
      <c r="AI405">
        <v>991694720</v>
      </c>
      <c r="AJ405">
        <v>403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>
      <c r="A406">
        <f ca="1">ROW(Source!A115)</f>
        <v>115</v>
      </c>
      <c r="B406">
        <v>991694721</v>
      </c>
      <c r="C406">
        <v>991694665</v>
      </c>
      <c r="D406">
        <v>338036064</v>
      </c>
      <c r="E406">
        <v>1</v>
      </c>
      <c r="F406">
        <v>1</v>
      </c>
      <c r="G406">
        <v>1</v>
      </c>
      <c r="H406">
        <v>3</v>
      </c>
      <c r="I406" t="s">
        <v>645</v>
      </c>
      <c r="J406" t="s">
        <v>646</v>
      </c>
      <c r="K406" t="s">
        <v>647</v>
      </c>
      <c r="L406">
        <v>1356</v>
      </c>
      <c r="N406">
        <v>1010</v>
      </c>
      <c r="O406" t="s">
        <v>589</v>
      </c>
      <c r="P406" t="s">
        <v>589</v>
      </c>
      <c r="Q406">
        <v>1000</v>
      </c>
      <c r="X406">
        <v>2E-3</v>
      </c>
      <c r="Y406">
        <v>3450.01</v>
      </c>
      <c r="Z406">
        <v>0</v>
      </c>
      <c r="AA406">
        <v>0</v>
      </c>
      <c r="AB406">
        <v>0</v>
      </c>
      <c r="AC406">
        <v>0</v>
      </c>
      <c r="AD406">
        <v>1</v>
      </c>
      <c r="AE406">
        <v>0</v>
      </c>
      <c r="AG406">
        <v>2E-3</v>
      </c>
      <c r="AH406">
        <v>2</v>
      </c>
      <c r="AI406">
        <v>991694721</v>
      </c>
      <c r="AJ406">
        <v>404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  <row r="407" spans="1:44">
      <c r="A407">
        <f ca="1">ROW(Source!A124)</f>
        <v>124</v>
      </c>
      <c r="B407">
        <v>991710190</v>
      </c>
      <c r="C407">
        <v>991710176</v>
      </c>
      <c r="D407">
        <v>37775796</v>
      </c>
      <c r="E407">
        <v>1</v>
      </c>
      <c r="F407">
        <v>1</v>
      </c>
      <c r="G407">
        <v>1</v>
      </c>
      <c r="H407">
        <v>1</v>
      </c>
      <c r="I407" t="s">
        <v>628</v>
      </c>
      <c r="K407" t="s">
        <v>629</v>
      </c>
      <c r="L407">
        <v>1369</v>
      </c>
      <c r="N407">
        <v>1013</v>
      </c>
      <c r="O407" t="s">
        <v>499</v>
      </c>
      <c r="P407" t="s">
        <v>499</v>
      </c>
      <c r="Q407">
        <v>1</v>
      </c>
      <c r="X407">
        <v>14.17</v>
      </c>
      <c r="Y407">
        <v>0</v>
      </c>
      <c r="Z407">
        <v>0</v>
      </c>
      <c r="AA407">
        <v>0</v>
      </c>
      <c r="AB407">
        <v>9.2899999999999991</v>
      </c>
      <c r="AC407">
        <v>0</v>
      </c>
      <c r="AD407">
        <v>1</v>
      </c>
      <c r="AE407">
        <v>1</v>
      </c>
      <c r="AF407" t="s">
        <v>213</v>
      </c>
      <c r="AG407">
        <v>5.6680000000000001</v>
      </c>
      <c r="AH407">
        <v>2</v>
      </c>
      <c r="AI407">
        <v>991710177</v>
      </c>
      <c r="AJ407">
        <v>409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</row>
    <row r="408" spans="1:44">
      <c r="A408">
        <f ca="1">ROW(Source!A124)</f>
        <v>124</v>
      </c>
      <c r="B408">
        <v>991710191</v>
      </c>
      <c r="C408">
        <v>991710176</v>
      </c>
      <c r="D408">
        <v>121548</v>
      </c>
      <c r="E408">
        <v>1</v>
      </c>
      <c r="F408">
        <v>1</v>
      </c>
      <c r="G408">
        <v>1</v>
      </c>
      <c r="H408">
        <v>1</v>
      </c>
      <c r="I408" t="s">
        <v>92</v>
      </c>
      <c r="K408" t="s">
        <v>500</v>
      </c>
      <c r="L408">
        <v>608254</v>
      </c>
      <c r="N408">
        <v>1013</v>
      </c>
      <c r="O408" t="s">
        <v>501</v>
      </c>
      <c r="P408" t="s">
        <v>501</v>
      </c>
      <c r="Q408">
        <v>1</v>
      </c>
      <c r="X408">
        <v>0.05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1</v>
      </c>
      <c r="AE408">
        <v>2</v>
      </c>
      <c r="AF408" t="s">
        <v>213</v>
      </c>
      <c r="AG408">
        <v>0.02</v>
      </c>
      <c r="AH408">
        <v>2</v>
      </c>
      <c r="AI408">
        <v>991710178</v>
      </c>
      <c r="AJ408">
        <v>410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</row>
    <row r="409" spans="1:44">
      <c r="A409">
        <f ca="1">ROW(Source!A124)</f>
        <v>124</v>
      </c>
      <c r="B409">
        <v>991710192</v>
      </c>
      <c r="C409">
        <v>991710176</v>
      </c>
      <c r="D409">
        <v>338036808</v>
      </c>
      <c r="E409">
        <v>1</v>
      </c>
      <c r="F409">
        <v>1</v>
      </c>
      <c r="G409">
        <v>1</v>
      </c>
      <c r="H409">
        <v>2</v>
      </c>
      <c r="I409" t="s">
        <v>521</v>
      </c>
      <c r="J409" t="s">
        <v>522</v>
      </c>
      <c r="K409" t="s">
        <v>523</v>
      </c>
      <c r="L409">
        <v>1368</v>
      </c>
      <c r="N409">
        <v>91022270</v>
      </c>
      <c r="O409" t="s">
        <v>505</v>
      </c>
      <c r="P409" t="s">
        <v>505</v>
      </c>
      <c r="Q409">
        <v>1</v>
      </c>
      <c r="X409">
        <v>0.05</v>
      </c>
      <c r="Y409">
        <v>0</v>
      </c>
      <c r="Z409">
        <v>112</v>
      </c>
      <c r="AA409">
        <v>13.5</v>
      </c>
      <c r="AB409">
        <v>0</v>
      </c>
      <c r="AC409">
        <v>0</v>
      </c>
      <c r="AD409">
        <v>1</v>
      </c>
      <c r="AE409">
        <v>0</v>
      </c>
      <c r="AF409" t="s">
        <v>213</v>
      </c>
      <c r="AG409">
        <v>0.02</v>
      </c>
      <c r="AH409">
        <v>2</v>
      </c>
      <c r="AI409">
        <v>991710179</v>
      </c>
      <c r="AJ409">
        <v>411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>
      <c r="A410">
        <f ca="1">ROW(Source!A124)</f>
        <v>124</v>
      </c>
      <c r="B410">
        <v>991710193</v>
      </c>
      <c r="C410">
        <v>991710176</v>
      </c>
      <c r="D410">
        <v>338037086</v>
      </c>
      <c r="E410">
        <v>1</v>
      </c>
      <c r="F410">
        <v>1</v>
      </c>
      <c r="G410">
        <v>1</v>
      </c>
      <c r="H410">
        <v>2</v>
      </c>
      <c r="I410" t="s">
        <v>619</v>
      </c>
      <c r="J410" t="s">
        <v>620</v>
      </c>
      <c r="K410" t="s">
        <v>621</v>
      </c>
      <c r="L410">
        <v>1368</v>
      </c>
      <c r="N410">
        <v>91022270</v>
      </c>
      <c r="O410" t="s">
        <v>505</v>
      </c>
      <c r="P410" t="s">
        <v>505</v>
      </c>
      <c r="Q410">
        <v>1</v>
      </c>
      <c r="X410">
        <v>0.52</v>
      </c>
      <c r="Y410">
        <v>0</v>
      </c>
      <c r="Z410">
        <v>8.1</v>
      </c>
      <c r="AA410">
        <v>0</v>
      </c>
      <c r="AB410">
        <v>0</v>
      </c>
      <c r="AC410">
        <v>0</v>
      </c>
      <c r="AD410">
        <v>1</v>
      </c>
      <c r="AE410">
        <v>0</v>
      </c>
      <c r="AF410" t="s">
        <v>213</v>
      </c>
      <c r="AG410">
        <v>0.20799999999999999</v>
      </c>
      <c r="AH410">
        <v>2</v>
      </c>
      <c r="AI410">
        <v>991710180</v>
      </c>
      <c r="AJ410">
        <v>412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>
      <c r="A411">
        <f ca="1">ROW(Source!A124)</f>
        <v>124</v>
      </c>
      <c r="B411">
        <v>991710194</v>
      </c>
      <c r="C411">
        <v>991710176</v>
      </c>
      <c r="D411">
        <v>338039342</v>
      </c>
      <c r="E411">
        <v>1</v>
      </c>
      <c r="F411">
        <v>1</v>
      </c>
      <c r="G411">
        <v>1</v>
      </c>
      <c r="H411">
        <v>2</v>
      </c>
      <c r="I411" t="s">
        <v>524</v>
      </c>
      <c r="J411" t="s">
        <v>525</v>
      </c>
      <c r="K411" t="s">
        <v>526</v>
      </c>
      <c r="L411">
        <v>1368</v>
      </c>
      <c r="N411">
        <v>91022270</v>
      </c>
      <c r="O411" t="s">
        <v>505</v>
      </c>
      <c r="P411" t="s">
        <v>505</v>
      </c>
      <c r="Q411">
        <v>1</v>
      </c>
      <c r="X411">
        <v>0.03</v>
      </c>
      <c r="Y411">
        <v>0</v>
      </c>
      <c r="Z411">
        <v>87.17</v>
      </c>
      <c r="AA411">
        <v>11.6</v>
      </c>
      <c r="AB411">
        <v>0</v>
      </c>
      <c r="AC411">
        <v>0</v>
      </c>
      <c r="AD411">
        <v>1</v>
      </c>
      <c r="AE411">
        <v>0</v>
      </c>
      <c r="AF411" t="s">
        <v>213</v>
      </c>
      <c r="AG411">
        <v>1.2E-2</v>
      </c>
      <c r="AH411">
        <v>2</v>
      </c>
      <c r="AI411">
        <v>991710181</v>
      </c>
      <c r="AJ411">
        <v>413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</row>
    <row r="412" spans="1:44">
      <c r="A412">
        <f ca="1">ROW(Source!A124)</f>
        <v>124</v>
      </c>
      <c r="B412">
        <v>991710195</v>
      </c>
      <c r="C412">
        <v>991710176</v>
      </c>
      <c r="D412">
        <v>337978401</v>
      </c>
      <c r="E412">
        <v>1</v>
      </c>
      <c r="F412">
        <v>1</v>
      </c>
      <c r="G412">
        <v>1</v>
      </c>
      <c r="H412">
        <v>3</v>
      </c>
      <c r="I412" t="s">
        <v>622</v>
      </c>
      <c r="J412" t="s">
        <v>623</v>
      </c>
      <c r="K412" t="s">
        <v>624</v>
      </c>
      <c r="L412">
        <v>1348</v>
      </c>
      <c r="N412">
        <v>39568864</v>
      </c>
      <c r="O412" t="s">
        <v>530</v>
      </c>
      <c r="P412" t="s">
        <v>530</v>
      </c>
      <c r="Q412">
        <v>1000</v>
      </c>
      <c r="X412">
        <v>3.8999999999999999E-4</v>
      </c>
      <c r="Y412">
        <v>10362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0</v>
      </c>
      <c r="AF412" t="s">
        <v>212</v>
      </c>
      <c r="AG412">
        <v>0</v>
      </c>
      <c r="AH412">
        <v>2</v>
      </c>
      <c r="AI412">
        <v>991710182</v>
      </c>
      <c r="AJ412">
        <v>414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>
      <c r="A413">
        <f ca="1">ROW(Source!A124)</f>
        <v>124</v>
      </c>
      <c r="B413">
        <v>991710196</v>
      </c>
      <c r="C413">
        <v>991710176</v>
      </c>
      <c r="D413">
        <v>337974554</v>
      </c>
      <c r="E413">
        <v>1</v>
      </c>
      <c r="F413">
        <v>1</v>
      </c>
      <c r="G413">
        <v>1</v>
      </c>
      <c r="H413">
        <v>3</v>
      </c>
      <c r="I413" t="s">
        <v>630</v>
      </c>
      <c r="J413" t="s">
        <v>631</v>
      </c>
      <c r="K413" t="s">
        <v>632</v>
      </c>
      <c r="L413">
        <v>1346</v>
      </c>
      <c r="N413">
        <v>39568864</v>
      </c>
      <c r="O413" t="s">
        <v>540</v>
      </c>
      <c r="P413" t="s">
        <v>540</v>
      </c>
      <c r="Q413">
        <v>1</v>
      </c>
      <c r="X413">
        <v>7.0000000000000007E-2</v>
      </c>
      <c r="Y413">
        <v>23.09</v>
      </c>
      <c r="Z413">
        <v>0</v>
      </c>
      <c r="AA413">
        <v>0</v>
      </c>
      <c r="AB413">
        <v>0</v>
      </c>
      <c r="AC413">
        <v>0</v>
      </c>
      <c r="AD413">
        <v>1</v>
      </c>
      <c r="AE413">
        <v>0</v>
      </c>
      <c r="AF413" t="s">
        <v>212</v>
      </c>
      <c r="AG413">
        <v>0</v>
      </c>
      <c r="AH413">
        <v>2</v>
      </c>
      <c r="AI413">
        <v>991710183</v>
      </c>
      <c r="AJ413">
        <v>415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>
      <c r="A414">
        <f ca="1">ROW(Source!A124)</f>
        <v>124</v>
      </c>
      <c r="B414">
        <v>991710197</v>
      </c>
      <c r="C414">
        <v>991710176</v>
      </c>
      <c r="D414">
        <v>337978654</v>
      </c>
      <c r="E414">
        <v>1</v>
      </c>
      <c r="F414">
        <v>1</v>
      </c>
      <c r="G414">
        <v>1</v>
      </c>
      <c r="H414">
        <v>3</v>
      </c>
      <c r="I414" t="s">
        <v>625</v>
      </c>
      <c r="J414" t="s">
        <v>626</v>
      </c>
      <c r="K414" t="s">
        <v>627</v>
      </c>
      <c r="L414">
        <v>1348</v>
      </c>
      <c r="N414">
        <v>39568864</v>
      </c>
      <c r="O414" t="s">
        <v>530</v>
      </c>
      <c r="P414" t="s">
        <v>530</v>
      </c>
      <c r="Q414">
        <v>1000</v>
      </c>
      <c r="X414">
        <v>1.2700000000000001E-3</v>
      </c>
      <c r="Y414">
        <v>15323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0</v>
      </c>
      <c r="AF414" t="s">
        <v>212</v>
      </c>
      <c r="AG414">
        <v>0</v>
      </c>
      <c r="AH414">
        <v>2</v>
      </c>
      <c r="AI414">
        <v>991710184</v>
      </c>
      <c r="AJ414">
        <v>416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>
      <c r="A415">
        <f ca="1">ROW(Source!A124)</f>
        <v>124</v>
      </c>
      <c r="B415">
        <v>991710198</v>
      </c>
      <c r="C415">
        <v>991710176</v>
      </c>
      <c r="D415">
        <v>337995813</v>
      </c>
      <c r="E415">
        <v>1</v>
      </c>
      <c r="F415">
        <v>1</v>
      </c>
      <c r="G415">
        <v>1</v>
      </c>
      <c r="H415">
        <v>3</v>
      </c>
      <c r="I415" t="s">
        <v>633</v>
      </c>
      <c r="J415" t="s">
        <v>634</v>
      </c>
      <c r="K415" t="s">
        <v>635</v>
      </c>
      <c r="L415">
        <v>1348</v>
      </c>
      <c r="N415">
        <v>39568864</v>
      </c>
      <c r="O415" t="s">
        <v>530</v>
      </c>
      <c r="P415" t="s">
        <v>530</v>
      </c>
      <c r="Q415">
        <v>1000</v>
      </c>
      <c r="X415">
        <v>2.2000000000000001E-3</v>
      </c>
      <c r="Y415">
        <v>10100</v>
      </c>
      <c r="Z415">
        <v>0</v>
      </c>
      <c r="AA415">
        <v>0</v>
      </c>
      <c r="AB415">
        <v>0</v>
      </c>
      <c r="AC415">
        <v>0</v>
      </c>
      <c r="AD415">
        <v>1</v>
      </c>
      <c r="AE415">
        <v>0</v>
      </c>
      <c r="AF415" t="s">
        <v>212</v>
      </c>
      <c r="AG415">
        <v>0</v>
      </c>
      <c r="AH415">
        <v>2</v>
      </c>
      <c r="AI415">
        <v>991710185</v>
      </c>
      <c r="AJ415">
        <v>417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</row>
    <row r="416" spans="1:44">
      <c r="A416">
        <f ca="1">ROW(Source!A124)</f>
        <v>124</v>
      </c>
      <c r="B416">
        <v>991710199</v>
      </c>
      <c r="C416">
        <v>991710176</v>
      </c>
      <c r="D416">
        <v>338004662</v>
      </c>
      <c r="E416">
        <v>1</v>
      </c>
      <c r="F416">
        <v>1</v>
      </c>
      <c r="G416">
        <v>1</v>
      </c>
      <c r="H416">
        <v>3</v>
      </c>
      <c r="I416" t="s">
        <v>218</v>
      </c>
      <c r="J416" t="s">
        <v>221</v>
      </c>
      <c r="K416" t="s">
        <v>219</v>
      </c>
      <c r="L416">
        <v>1035</v>
      </c>
      <c r="N416">
        <v>1013</v>
      </c>
      <c r="O416" t="s">
        <v>220</v>
      </c>
      <c r="P416" t="s">
        <v>220</v>
      </c>
      <c r="Q416">
        <v>1</v>
      </c>
      <c r="X416">
        <v>1</v>
      </c>
      <c r="Y416">
        <v>2453.8000000000002</v>
      </c>
      <c r="Z416">
        <v>0</v>
      </c>
      <c r="AA416">
        <v>0</v>
      </c>
      <c r="AB416">
        <v>0</v>
      </c>
      <c r="AC416">
        <v>0</v>
      </c>
      <c r="AD416">
        <v>1</v>
      </c>
      <c r="AE416">
        <v>0</v>
      </c>
      <c r="AF416" t="s">
        <v>212</v>
      </c>
      <c r="AG416">
        <v>0</v>
      </c>
      <c r="AH416">
        <v>2</v>
      </c>
      <c r="AI416">
        <v>991710186</v>
      </c>
      <c r="AJ416">
        <v>418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>
      <c r="A417">
        <f ca="1">ROW(Source!A124)</f>
        <v>124</v>
      </c>
      <c r="B417">
        <v>991710200</v>
      </c>
      <c r="C417">
        <v>991710176</v>
      </c>
      <c r="D417">
        <v>338009584</v>
      </c>
      <c r="E417">
        <v>1</v>
      </c>
      <c r="F417">
        <v>1</v>
      </c>
      <c r="G417">
        <v>1</v>
      </c>
      <c r="H417">
        <v>3</v>
      </c>
      <c r="I417" t="s">
        <v>636</v>
      </c>
      <c r="J417" t="s">
        <v>637</v>
      </c>
      <c r="K417" t="s">
        <v>638</v>
      </c>
      <c r="L417">
        <v>1339</v>
      </c>
      <c r="N417">
        <v>1007</v>
      </c>
      <c r="O417" t="s">
        <v>512</v>
      </c>
      <c r="P417" t="s">
        <v>512</v>
      </c>
      <c r="Q417">
        <v>1</v>
      </c>
      <c r="X417">
        <v>1.4E-2</v>
      </c>
      <c r="Y417">
        <v>485.9</v>
      </c>
      <c r="Z417">
        <v>0</v>
      </c>
      <c r="AA417">
        <v>0</v>
      </c>
      <c r="AB417">
        <v>0</v>
      </c>
      <c r="AC417">
        <v>0</v>
      </c>
      <c r="AD417">
        <v>1</v>
      </c>
      <c r="AE417">
        <v>0</v>
      </c>
      <c r="AF417" t="s">
        <v>212</v>
      </c>
      <c r="AG417">
        <v>0</v>
      </c>
      <c r="AH417">
        <v>2</v>
      </c>
      <c r="AI417">
        <v>991710187</v>
      </c>
      <c r="AJ417">
        <v>419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>
      <c r="A418">
        <f ca="1">ROW(Source!A124)</f>
        <v>124</v>
      </c>
      <c r="B418">
        <v>991710201</v>
      </c>
      <c r="C418">
        <v>991710176</v>
      </c>
      <c r="D418">
        <v>338025034</v>
      </c>
      <c r="E418">
        <v>1</v>
      </c>
      <c r="F418">
        <v>1</v>
      </c>
      <c r="G418">
        <v>1</v>
      </c>
      <c r="H418">
        <v>3</v>
      </c>
      <c r="I418" t="s">
        <v>639</v>
      </c>
      <c r="J418" t="s">
        <v>640</v>
      </c>
      <c r="K418" t="s">
        <v>641</v>
      </c>
      <c r="L418">
        <v>195242642</v>
      </c>
      <c r="N418">
        <v>1010</v>
      </c>
      <c r="O418" t="s">
        <v>145</v>
      </c>
      <c r="P418" t="s">
        <v>145</v>
      </c>
      <c r="Q418">
        <v>1</v>
      </c>
      <c r="X418">
        <v>1</v>
      </c>
      <c r="Y418">
        <v>23</v>
      </c>
      <c r="Z418">
        <v>0</v>
      </c>
      <c r="AA418">
        <v>0</v>
      </c>
      <c r="AB418">
        <v>0</v>
      </c>
      <c r="AC418">
        <v>0</v>
      </c>
      <c r="AD418">
        <v>1</v>
      </c>
      <c r="AE418">
        <v>0</v>
      </c>
      <c r="AF418" t="s">
        <v>212</v>
      </c>
      <c r="AG418">
        <v>0</v>
      </c>
      <c r="AH418">
        <v>2</v>
      </c>
      <c r="AI418">
        <v>991710188</v>
      </c>
      <c r="AJ418">
        <v>420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>
      <c r="A419">
        <f ca="1">ROW(Source!A124)</f>
        <v>124</v>
      </c>
      <c r="B419">
        <v>991710202</v>
      </c>
      <c r="C419">
        <v>991710176</v>
      </c>
      <c r="D419">
        <v>338025035</v>
      </c>
      <c r="E419">
        <v>1</v>
      </c>
      <c r="F419">
        <v>1</v>
      </c>
      <c r="G419">
        <v>1</v>
      </c>
      <c r="H419">
        <v>3</v>
      </c>
      <c r="I419" t="s">
        <v>200</v>
      </c>
      <c r="J419" t="s">
        <v>202</v>
      </c>
      <c r="K419" t="s">
        <v>201</v>
      </c>
      <c r="L419">
        <v>195242642</v>
      </c>
      <c r="N419">
        <v>1010</v>
      </c>
      <c r="O419" t="s">
        <v>145</v>
      </c>
      <c r="P419" t="s">
        <v>145</v>
      </c>
      <c r="Q419">
        <v>1</v>
      </c>
      <c r="X419">
        <v>1</v>
      </c>
      <c r="Y419">
        <v>27.99</v>
      </c>
      <c r="Z419">
        <v>0</v>
      </c>
      <c r="AA419">
        <v>0</v>
      </c>
      <c r="AB419">
        <v>0</v>
      </c>
      <c r="AC419">
        <v>0</v>
      </c>
      <c r="AD419">
        <v>1</v>
      </c>
      <c r="AE419">
        <v>0</v>
      </c>
      <c r="AF419" t="s">
        <v>212</v>
      </c>
      <c r="AG419">
        <v>0</v>
      </c>
      <c r="AH419">
        <v>2</v>
      </c>
      <c r="AI419">
        <v>991710189</v>
      </c>
      <c r="AJ419">
        <v>421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</row>
    <row r="420" spans="1:44">
      <c r="A420">
        <f ca="1">ROW(Source!A125)</f>
        <v>125</v>
      </c>
      <c r="B420">
        <v>991710190</v>
      </c>
      <c r="C420">
        <v>991710176</v>
      </c>
      <c r="D420">
        <v>37775796</v>
      </c>
      <c r="E420">
        <v>1</v>
      </c>
      <c r="F420">
        <v>1</v>
      </c>
      <c r="G420">
        <v>1</v>
      </c>
      <c r="H420">
        <v>1</v>
      </c>
      <c r="I420" t="s">
        <v>628</v>
      </c>
      <c r="K420" t="s">
        <v>629</v>
      </c>
      <c r="L420">
        <v>1369</v>
      </c>
      <c r="N420">
        <v>1013</v>
      </c>
      <c r="O420" t="s">
        <v>499</v>
      </c>
      <c r="P420" t="s">
        <v>499</v>
      </c>
      <c r="Q420">
        <v>1</v>
      </c>
      <c r="X420">
        <v>14.17</v>
      </c>
      <c r="Y420">
        <v>0</v>
      </c>
      <c r="Z420">
        <v>0</v>
      </c>
      <c r="AA420">
        <v>0</v>
      </c>
      <c r="AB420">
        <v>9.2899999999999991</v>
      </c>
      <c r="AC420">
        <v>0</v>
      </c>
      <c r="AD420">
        <v>1</v>
      </c>
      <c r="AE420">
        <v>1</v>
      </c>
      <c r="AF420" t="s">
        <v>213</v>
      </c>
      <c r="AG420">
        <v>5.6680000000000001</v>
      </c>
      <c r="AH420">
        <v>2</v>
      </c>
      <c r="AI420">
        <v>991710177</v>
      </c>
      <c r="AJ420">
        <v>422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</row>
    <row r="421" spans="1:44">
      <c r="A421">
        <f ca="1">ROW(Source!A125)</f>
        <v>125</v>
      </c>
      <c r="B421">
        <v>991710191</v>
      </c>
      <c r="C421">
        <v>991710176</v>
      </c>
      <c r="D421">
        <v>121548</v>
      </c>
      <c r="E421">
        <v>1</v>
      </c>
      <c r="F421">
        <v>1</v>
      </c>
      <c r="G421">
        <v>1</v>
      </c>
      <c r="H421">
        <v>1</v>
      </c>
      <c r="I421" t="s">
        <v>92</v>
      </c>
      <c r="K421" t="s">
        <v>500</v>
      </c>
      <c r="L421">
        <v>608254</v>
      </c>
      <c r="N421">
        <v>1013</v>
      </c>
      <c r="O421" t="s">
        <v>501</v>
      </c>
      <c r="P421" t="s">
        <v>501</v>
      </c>
      <c r="Q421">
        <v>1</v>
      </c>
      <c r="X421">
        <v>0.05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1</v>
      </c>
      <c r="AE421">
        <v>2</v>
      </c>
      <c r="AF421" t="s">
        <v>213</v>
      </c>
      <c r="AG421">
        <v>0.02</v>
      </c>
      <c r="AH421">
        <v>2</v>
      </c>
      <c r="AI421">
        <v>991710178</v>
      </c>
      <c r="AJ421">
        <v>423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>
      <c r="A422">
        <f ca="1">ROW(Source!A125)</f>
        <v>125</v>
      </c>
      <c r="B422">
        <v>991710192</v>
      </c>
      <c r="C422">
        <v>991710176</v>
      </c>
      <c r="D422">
        <v>338036808</v>
      </c>
      <c r="E422">
        <v>1</v>
      </c>
      <c r="F422">
        <v>1</v>
      </c>
      <c r="G422">
        <v>1</v>
      </c>
      <c r="H422">
        <v>2</v>
      </c>
      <c r="I422" t="s">
        <v>521</v>
      </c>
      <c r="J422" t="s">
        <v>522</v>
      </c>
      <c r="K422" t="s">
        <v>523</v>
      </c>
      <c r="L422">
        <v>1368</v>
      </c>
      <c r="N422">
        <v>91022270</v>
      </c>
      <c r="O422" t="s">
        <v>505</v>
      </c>
      <c r="P422" t="s">
        <v>505</v>
      </c>
      <c r="Q422">
        <v>1</v>
      </c>
      <c r="X422">
        <v>0.05</v>
      </c>
      <c r="Y422">
        <v>0</v>
      </c>
      <c r="Z422">
        <v>112</v>
      </c>
      <c r="AA422">
        <v>13.5</v>
      </c>
      <c r="AB422">
        <v>0</v>
      </c>
      <c r="AC422">
        <v>0</v>
      </c>
      <c r="AD422">
        <v>1</v>
      </c>
      <c r="AE422">
        <v>0</v>
      </c>
      <c r="AF422" t="s">
        <v>213</v>
      </c>
      <c r="AG422">
        <v>0.02</v>
      </c>
      <c r="AH422">
        <v>2</v>
      </c>
      <c r="AI422">
        <v>991710179</v>
      </c>
      <c r="AJ422">
        <v>424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>
      <c r="A423">
        <f ca="1">ROW(Source!A125)</f>
        <v>125</v>
      </c>
      <c r="B423">
        <v>991710193</v>
      </c>
      <c r="C423">
        <v>991710176</v>
      </c>
      <c r="D423">
        <v>338037086</v>
      </c>
      <c r="E423">
        <v>1</v>
      </c>
      <c r="F423">
        <v>1</v>
      </c>
      <c r="G423">
        <v>1</v>
      </c>
      <c r="H423">
        <v>2</v>
      </c>
      <c r="I423" t="s">
        <v>619</v>
      </c>
      <c r="J423" t="s">
        <v>620</v>
      </c>
      <c r="K423" t="s">
        <v>621</v>
      </c>
      <c r="L423">
        <v>1368</v>
      </c>
      <c r="N423">
        <v>91022270</v>
      </c>
      <c r="O423" t="s">
        <v>505</v>
      </c>
      <c r="P423" t="s">
        <v>505</v>
      </c>
      <c r="Q423">
        <v>1</v>
      </c>
      <c r="X423">
        <v>0.52</v>
      </c>
      <c r="Y423">
        <v>0</v>
      </c>
      <c r="Z423">
        <v>8.1</v>
      </c>
      <c r="AA423">
        <v>0</v>
      </c>
      <c r="AB423">
        <v>0</v>
      </c>
      <c r="AC423">
        <v>0</v>
      </c>
      <c r="AD423">
        <v>1</v>
      </c>
      <c r="AE423">
        <v>0</v>
      </c>
      <c r="AF423" t="s">
        <v>213</v>
      </c>
      <c r="AG423">
        <v>0.20799999999999999</v>
      </c>
      <c r="AH423">
        <v>2</v>
      </c>
      <c r="AI423">
        <v>991710180</v>
      </c>
      <c r="AJ423">
        <v>425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>
      <c r="A424">
        <f ca="1">ROW(Source!A125)</f>
        <v>125</v>
      </c>
      <c r="B424">
        <v>991710194</v>
      </c>
      <c r="C424">
        <v>991710176</v>
      </c>
      <c r="D424">
        <v>338039342</v>
      </c>
      <c r="E424">
        <v>1</v>
      </c>
      <c r="F424">
        <v>1</v>
      </c>
      <c r="G424">
        <v>1</v>
      </c>
      <c r="H424">
        <v>2</v>
      </c>
      <c r="I424" t="s">
        <v>524</v>
      </c>
      <c r="J424" t="s">
        <v>525</v>
      </c>
      <c r="K424" t="s">
        <v>526</v>
      </c>
      <c r="L424">
        <v>1368</v>
      </c>
      <c r="N424">
        <v>91022270</v>
      </c>
      <c r="O424" t="s">
        <v>505</v>
      </c>
      <c r="P424" t="s">
        <v>505</v>
      </c>
      <c r="Q424">
        <v>1</v>
      </c>
      <c r="X424">
        <v>0.03</v>
      </c>
      <c r="Y424">
        <v>0</v>
      </c>
      <c r="Z424">
        <v>87.17</v>
      </c>
      <c r="AA424">
        <v>11.6</v>
      </c>
      <c r="AB424">
        <v>0</v>
      </c>
      <c r="AC424">
        <v>0</v>
      </c>
      <c r="AD424">
        <v>1</v>
      </c>
      <c r="AE424">
        <v>0</v>
      </c>
      <c r="AF424" t="s">
        <v>213</v>
      </c>
      <c r="AG424">
        <v>1.2E-2</v>
      </c>
      <c r="AH424">
        <v>2</v>
      </c>
      <c r="AI424">
        <v>991710181</v>
      </c>
      <c r="AJ424">
        <v>426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>
      <c r="A425">
        <f ca="1">ROW(Source!A125)</f>
        <v>125</v>
      </c>
      <c r="B425">
        <v>991710195</v>
      </c>
      <c r="C425">
        <v>991710176</v>
      </c>
      <c r="D425">
        <v>337978401</v>
      </c>
      <c r="E425">
        <v>1</v>
      </c>
      <c r="F425">
        <v>1</v>
      </c>
      <c r="G425">
        <v>1</v>
      </c>
      <c r="H425">
        <v>3</v>
      </c>
      <c r="I425" t="s">
        <v>622</v>
      </c>
      <c r="J425" t="s">
        <v>623</v>
      </c>
      <c r="K425" t="s">
        <v>624</v>
      </c>
      <c r="L425">
        <v>1348</v>
      </c>
      <c r="N425">
        <v>39568864</v>
      </c>
      <c r="O425" t="s">
        <v>530</v>
      </c>
      <c r="P425" t="s">
        <v>530</v>
      </c>
      <c r="Q425">
        <v>1000</v>
      </c>
      <c r="X425">
        <v>3.8999999999999999E-4</v>
      </c>
      <c r="Y425">
        <v>10362</v>
      </c>
      <c r="Z425">
        <v>0</v>
      </c>
      <c r="AA425">
        <v>0</v>
      </c>
      <c r="AB425">
        <v>0</v>
      </c>
      <c r="AC425">
        <v>0</v>
      </c>
      <c r="AD425">
        <v>1</v>
      </c>
      <c r="AE425">
        <v>0</v>
      </c>
      <c r="AF425" t="s">
        <v>212</v>
      </c>
      <c r="AG425">
        <v>0</v>
      </c>
      <c r="AH425">
        <v>2</v>
      </c>
      <c r="AI425">
        <v>991710182</v>
      </c>
      <c r="AJ425">
        <v>427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>
      <c r="A426">
        <f ca="1">ROW(Source!A125)</f>
        <v>125</v>
      </c>
      <c r="B426">
        <v>991710196</v>
      </c>
      <c r="C426">
        <v>991710176</v>
      </c>
      <c r="D426">
        <v>337974554</v>
      </c>
      <c r="E426">
        <v>1</v>
      </c>
      <c r="F426">
        <v>1</v>
      </c>
      <c r="G426">
        <v>1</v>
      </c>
      <c r="H426">
        <v>3</v>
      </c>
      <c r="I426" t="s">
        <v>630</v>
      </c>
      <c r="J426" t="s">
        <v>631</v>
      </c>
      <c r="K426" t="s">
        <v>632</v>
      </c>
      <c r="L426">
        <v>1346</v>
      </c>
      <c r="N426">
        <v>39568864</v>
      </c>
      <c r="O426" t="s">
        <v>540</v>
      </c>
      <c r="P426" t="s">
        <v>540</v>
      </c>
      <c r="Q426">
        <v>1</v>
      </c>
      <c r="X426">
        <v>7.0000000000000007E-2</v>
      </c>
      <c r="Y426">
        <v>23.09</v>
      </c>
      <c r="Z426">
        <v>0</v>
      </c>
      <c r="AA426">
        <v>0</v>
      </c>
      <c r="AB426">
        <v>0</v>
      </c>
      <c r="AC426">
        <v>0</v>
      </c>
      <c r="AD426">
        <v>1</v>
      </c>
      <c r="AE426">
        <v>0</v>
      </c>
      <c r="AF426" t="s">
        <v>212</v>
      </c>
      <c r="AG426">
        <v>0</v>
      </c>
      <c r="AH426">
        <v>2</v>
      </c>
      <c r="AI426">
        <v>991710183</v>
      </c>
      <c r="AJ426">
        <v>428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>
      <c r="A427">
        <f ca="1">ROW(Source!A125)</f>
        <v>125</v>
      </c>
      <c r="B427">
        <v>991710197</v>
      </c>
      <c r="C427">
        <v>991710176</v>
      </c>
      <c r="D427">
        <v>337978654</v>
      </c>
      <c r="E427">
        <v>1</v>
      </c>
      <c r="F427">
        <v>1</v>
      </c>
      <c r="G427">
        <v>1</v>
      </c>
      <c r="H427">
        <v>3</v>
      </c>
      <c r="I427" t="s">
        <v>625</v>
      </c>
      <c r="J427" t="s">
        <v>626</v>
      </c>
      <c r="K427" t="s">
        <v>627</v>
      </c>
      <c r="L427">
        <v>1348</v>
      </c>
      <c r="N427">
        <v>39568864</v>
      </c>
      <c r="O427" t="s">
        <v>530</v>
      </c>
      <c r="P427" t="s">
        <v>530</v>
      </c>
      <c r="Q427">
        <v>1000</v>
      </c>
      <c r="X427">
        <v>1.2700000000000001E-3</v>
      </c>
      <c r="Y427">
        <v>15323</v>
      </c>
      <c r="Z427">
        <v>0</v>
      </c>
      <c r="AA427">
        <v>0</v>
      </c>
      <c r="AB427">
        <v>0</v>
      </c>
      <c r="AC427">
        <v>0</v>
      </c>
      <c r="AD427">
        <v>1</v>
      </c>
      <c r="AE427">
        <v>0</v>
      </c>
      <c r="AF427" t="s">
        <v>212</v>
      </c>
      <c r="AG427">
        <v>0</v>
      </c>
      <c r="AH427">
        <v>2</v>
      </c>
      <c r="AI427">
        <v>991710184</v>
      </c>
      <c r="AJ427">
        <v>429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>
      <c r="A428">
        <f ca="1">ROW(Source!A125)</f>
        <v>125</v>
      </c>
      <c r="B428">
        <v>991710198</v>
      </c>
      <c r="C428">
        <v>991710176</v>
      </c>
      <c r="D428">
        <v>337995813</v>
      </c>
      <c r="E428">
        <v>1</v>
      </c>
      <c r="F428">
        <v>1</v>
      </c>
      <c r="G428">
        <v>1</v>
      </c>
      <c r="H428">
        <v>3</v>
      </c>
      <c r="I428" t="s">
        <v>633</v>
      </c>
      <c r="J428" t="s">
        <v>634</v>
      </c>
      <c r="K428" t="s">
        <v>635</v>
      </c>
      <c r="L428">
        <v>1348</v>
      </c>
      <c r="N428">
        <v>39568864</v>
      </c>
      <c r="O428" t="s">
        <v>530</v>
      </c>
      <c r="P428" t="s">
        <v>530</v>
      </c>
      <c r="Q428">
        <v>1000</v>
      </c>
      <c r="X428">
        <v>2.2000000000000001E-3</v>
      </c>
      <c r="Y428">
        <v>10100</v>
      </c>
      <c r="Z428">
        <v>0</v>
      </c>
      <c r="AA428">
        <v>0</v>
      </c>
      <c r="AB428">
        <v>0</v>
      </c>
      <c r="AC428">
        <v>0</v>
      </c>
      <c r="AD428">
        <v>1</v>
      </c>
      <c r="AE428">
        <v>0</v>
      </c>
      <c r="AF428" t="s">
        <v>212</v>
      </c>
      <c r="AG428">
        <v>0</v>
      </c>
      <c r="AH428">
        <v>2</v>
      </c>
      <c r="AI428">
        <v>991710185</v>
      </c>
      <c r="AJ428">
        <v>430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>
      <c r="A429">
        <f ca="1">ROW(Source!A125)</f>
        <v>125</v>
      </c>
      <c r="B429">
        <v>991710199</v>
      </c>
      <c r="C429">
        <v>991710176</v>
      </c>
      <c r="D429">
        <v>338004662</v>
      </c>
      <c r="E429">
        <v>1</v>
      </c>
      <c r="F429">
        <v>1</v>
      </c>
      <c r="G429">
        <v>1</v>
      </c>
      <c r="H429">
        <v>3</v>
      </c>
      <c r="I429" t="s">
        <v>218</v>
      </c>
      <c r="J429" t="s">
        <v>221</v>
      </c>
      <c r="K429" t="s">
        <v>219</v>
      </c>
      <c r="L429">
        <v>1035</v>
      </c>
      <c r="N429">
        <v>1013</v>
      </c>
      <c r="O429" t="s">
        <v>220</v>
      </c>
      <c r="P429" t="s">
        <v>220</v>
      </c>
      <c r="Q429">
        <v>1</v>
      </c>
      <c r="X429">
        <v>1</v>
      </c>
      <c r="Y429">
        <v>2453.8000000000002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</v>
      </c>
      <c r="AF429" t="s">
        <v>212</v>
      </c>
      <c r="AG429">
        <v>0</v>
      </c>
      <c r="AH429">
        <v>2</v>
      </c>
      <c r="AI429">
        <v>991710186</v>
      </c>
      <c r="AJ429">
        <v>431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>
      <c r="A430">
        <f ca="1">ROW(Source!A125)</f>
        <v>125</v>
      </c>
      <c r="B430">
        <v>991710200</v>
      </c>
      <c r="C430">
        <v>991710176</v>
      </c>
      <c r="D430">
        <v>338009584</v>
      </c>
      <c r="E430">
        <v>1</v>
      </c>
      <c r="F430">
        <v>1</v>
      </c>
      <c r="G430">
        <v>1</v>
      </c>
      <c r="H430">
        <v>3</v>
      </c>
      <c r="I430" t="s">
        <v>636</v>
      </c>
      <c r="J430" t="s">
        <v>637</v>
      </c>
      <c r="K430" t="s">
        <v>638</v>
      </c>
      <c r="L430">
        <v>1339</v>
      </c>
      <c r="N430">
        <v>1007</v>
      </c>
      <c r="O430" t="s">
        <v>512</v>
      </c>
      <c r="P430" t="s">
        <v>512</v>
      </c>
      <c r="Q430">
        <v>1</v>
      </c>
      <c r="X430">
        <v>1.4E-2</v>
      </c>
      <c r="Y430">
        <v>485.9</v>
      </c>
      <c r="Z430">
        <v>0</v>
      </c>
      <c r="AA430">
        <v>0</v>
      </c>
      <c r="AB430">
        <v>0</v>
      </c>
      <c r="AC430">
        <v>0</v>
      </c>
      <c r="AD430">
        <v>1</v>
      </c>
      <c r="AE430">
        <v>0</v>
      </c>
      <c r="AF430" t="s">
        <v>212</v>
      </c>
      <c r="AG430">
        <v>0</v>
      </c>
      <c r="AH430">
        <v>2</v>
      </c>
      <c r="AI430">
        <v>991710187</v>
      </c>
      <c r="AJ430">
        <v>432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>
      <c r="A431">
        <f ca="1">ROW(Source!A125)</f>
        <v>125</v>
      </c>
      <c r="B431">
        <v>991710201</v>
      </c>
      <c r="C431">
        <v>991710176</v>
      </c>
      <c r="D431">
        <v>338025034</v>
      </c>
      <c r="E431">
        <v>1</v>
      </c>
      <c r="F431">
        <v>1</v>
      </c>
      <c r="G431">
        <v>1</v>
      </c>
      <c r="H431">
        <v>3</v>
      </c>
      <c r="I431" t="s">
        <v>639</v>
      </c>
      <c r="J431" t="s">
        <v>640</v>
      </c>
      <c r="K431" t="s">
        <v>641</v>
      </c>
      <c r="L431">
        <v>195242642</v>
      </c>
      <c r="N431">
        <v>1010</v>
      </c>
      <c r="O431" t="s">
        <v>145</v>
      </c>
      <c r="P431" t="s">
        <v>145</v>
      </c>
      <c r="Q431">
        <v>1</v>
      </c>
      <c r="X431">
        <v>1</v>
      </c>
      <c r="Y431">
        <v>23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0</v>
      </c>
      <c r="AF431" t="s">
        <v>212</v>
      </c>
      <c r="AG431">
        <v>0</v>
      </c>
      <c r="AH431">
        <v>2</v>
      </c>
      <c r="AI431">
        <v>991710188</v>
      </c>
      <c r="AJ431">
        <v>433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>
      <c r="A432">
        <f ca="1">ROW(Source!A125)</f>
        <v>125</v>
      </c>
      <c r="B432">
        <v>991710202</v>
      </c>
      <c r="C432">
        <v>991710176</v>
      </c>
      <c r="D432">
        <v>338025035</v>
      </c>
      <c r="E432">
        <v>1</v>
      </c>
      <c r="F432">
        <v>1</v>
      </c>
      <c r="G432">
        <v>1</v>
      </c>
      <c r="H432">
        <v>3</v>
      </c>
      <c r="I432" t="s">
        <v>200</v>
      </c>
      <c r="J432" t="s">
        <v>202</v>
      </c>
      <c r="K432" t="s">
        <v>201</v>
      </c>
      <c r="L432">
        <v>195242642</v>
      </c>
      <c r="N432">
        <v>1010</v>
      </c>
      <c r="O432" t="s">
        <v>145</v>
      </c>
      <c r="P432" t="s">
        <v>145</v>
      </c>
      <c r="Q432">
        <v>1</v>
      </c>
      <c r="X432">
        <v>1</v>
      </c>
      <c r="Y432">
        <v>27.99</v>
      </c>
      <c r="Z432">
        <v>0</v>
      </c>
      <c r="AA432">
        <v>0</v>
      </c>
      <c r="AB432">
        <v>0</v>
      </c>
      <c r="AC432">
        <v>0</v>
      </c>
      <c r="AD432">
        <v>1</v>
      </c>
      <c r="AE432">
        <v>0</v>
      </c>
      <c r="AF432" t="s">
        <v>212</v>
      </c>
      <c r="AG432">
        <v>0</v>
      </c>
      <c r="AH432">
        <v>2</v>
      </c>
      <c r="AI432">
        <v>991710189</v>
      </c>
      <c r="AJ432">
        <v>434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>
      <c r="A433">
        <f ca="1">ROW(Source!A126)</f>
        <v>126</v>
      </c>
      <c r="B433">
        <v>991710218</v>
      </c>
      <c r="C433">
        <v>991710203</v>
      </c>
      <c r="D433">
        <v>37775796</v>
      </c>
      <c r="E433">
        <v>1</v>
      </c>
      <c r="F433">
        <v>1</v>
      </c>
      <c r="G433">
        <v>1</v>
      </c>
      <c r="H433">
        <v>1</v>
      </c>
      <c r="I433" t="s">
        <v>628</v>
      </c>
      <c r="K433" t="s">
        <v>629</v>
      </c>
      <c r="L433">
        <v>1369</v>
      </c>
      <c r="N433">
        <v>1013</v>
      </c>
      <c r="O433" t="s">
        <v>499</v>
      </c>
      <c r="P433" t="s">
        <v>499</v>
      </c>
      <c r="Q433">
        <v>1</v>
      </c>
      <c r="X433">
        <v>14.17</v>
      </c>
      <c r="Y433">
        <v>0</v>
      </c>
      <c r="Z433">
        <v>0</v>
      </c>
      <c r="AA433">
        <v>0</v>
      </c>
      <c r="AB433">
        <v>9.2899999999999991</v>
      </c>
      <c r="AC433">
        <v>0</v>
      </c>
      <c r="AD433">
        <v>1</v>
      </c>
      <c r="AE433">
        <v>1</v>
      </c>
      <c r="AF433" t="s">
        <v>98</v>
      </c>
      <c r="AG433">
        <v>16.295500000000001</v>
      </c>
      <c r="AH433">
        <v>2</v>
      </c>
      <c r="AI433">
        <v>991710204</v>
      </c>
      <c r="AJ433">
        <v>435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>
      <c r="A434">
        <f ca="1">ROW(Source!A126)</f>
        <v>126</v>
      </c>
      <c r="B434">
        <v>991710219</v>
      </c>
      <c r="C434">
        <v>991710203</v>
      </c>
      <c r="D434">
        <v>121548</v>
      </c>
      <c r="E434">
        <v>1</v>
      </c>
      <c r="F434">
        <v>1</v>
      </c>
      <c r="G434">
        <v>1</v>
      </c>
      <c r="H434">
        <v>1</v>
      </c>
      <c r="I434" t="s">
        <v>92</v>
      </c>
      <c r="K434" t="s">
        <v>500</v>
      </c>
      <c r="L434">
        <v>608254</v>
      </c>
      <c r="N434">
        <v>1013</v>
      </c>
      <c r="O434" t="s">
        <v>501</v>
      </c>
      <c r="P434" t="s">
        <v>501</v>
      </c>
      <c r="Q434">
        <v>1</v>
      </c>
      <c r="X434">
        <v>0.05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1</v>
      </c>
      <c r="AE434">
        <v>2</v>
      </c>
      <c r="AF434" t="s">
        <v>97</v>
      </c>
      <c r="AG434">
        <v>6.25E-2</v>
      </c>
      <c r="AH434">
        <v>2</v>
      </c>
      <c r="AI434">
        <v>991710205</v>
      </c>
      <c r="AJ434">
        <v>436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>
      <c r="A435">
        <f ca="1">ROW(Source!A126)</f>
        <v>126</v>
      </c>
      <c r="B435">
        <v>991710220</v>
      </c>
      <c r="C435">
        <v>991710203</v>
      </c>
      <c r="D435">
        <v>338036808</v>
      </c>
      <c r="E435">
        <v>1</v>
      </c>
      <c r="F435">
        <v>1</v>
      </c>
      <c r="G435">
        <v>1</v>
      </c>
      <c r="H435">
        <v>2</v>
      </c>
      <c r="I435" t="s">
        <v>521</v>
      </c>
      <c r="J435" t="s">
        <v>522</v>
      </c>
      <c r="K435" t="s">
        <v>523</v>
      </c>
      <c r="L435">
        <v>1368</v>
      </c>
      <c r="N435">
        <v>91022270</v>
      </c>
      <c r="O435" t="s">
        <v>505</v>
      </c>
      <c r="P435" t="s">
        <v>505</v>
      </c>
      <c r="Q435">
        <v>1</v>
      </c>
      <c r="X435">
        <v>0.05</v>
      </c>
      <c r="Y435">
        <v>0</v>
      </c>
      <c r="Z435">
        <v>112</v>
      </c>
      <c r="AA435">
        <v>13.5</v>
      </c>
      <c r="AB435">
        <v>0</v>
      </c>
      <c r="AC435">
        <v>0</v>
      </c>
      <c r="AD435">
        <v>1</v>
      </c>
      <c r="AE435">
        <v>0</v>
      </c>
      <c r="AF435" t="s">
        <v>97</v>
      </c>
      <c r="AG435">
        <v>6.25E-2</v>
      </c>
      <c r="AH435">
        <v>2</v>
      </c>
      <c r="AI435">
        <v>991710206</v>
      </c>
      <c r="AJ435">
        <v>437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>
      <c r="A436">
        <f ca="1">ROW(Source!A126)</f>
        <v>126</v>
      </c>
      <c r="B436">
        <v>991710221</v>
      </c>
      <c r="C436">
        <v>991710203</v>
      </c>
      <c r="D436">
        <v>338037086</v>
      </c>
      <c r="E436">
        <v>1</v>
      </c>
      <c r="F436">
        <v>1</v>
      </c>
      <c r="G436">
        <v>1</v>
      </c>
      <c r="H436">
        <v>2</v>
      </c>
      <c r="I436" t="s">
        <v>619</v>
      </c>
      <c r="J436" t="s">
        <v>620</v>
      </c>
      <c r="K436" t="s">
        <v>621</v>
      </c>
      <c r="L436">
        <v>1368</v>
      </c>
      <c r="N436">
        <v>91022270</v>
      </c>
      <c r="O436" t="s">
        <v>505</v>
      </c>
      <c r="P436" t="s">
        <v>505</v>
      </c>
      <c r="Q436">
        <v>1</v>
      </c>
      <c r="X436">
        <v>0.52</v>
      </c>
      <c r="Y436">
        <v>0</v>
      </c>
      <c r="Z436">
        <v>8.1</v>
      </c>
      <c r="AA436">
        <v>0</v>
      </c>
      <c r="AB436">
        <v>0</v>
      </c>
      <c r="AC436">
        <v>0</v>
      </c>
      <c r="AD436">
        <v>1</v>
      </c>
      <c r="AE436">
        <v>0</v>
      </c>
      <c r="AF436" t="s">
        <v>97</v>
      </c>
      <c r="AG436">
        <v>0.65</v>
      </c>
      <c r="AH436">
        <v>2</v>
      </c>
      <c r="AI436">
        <v>991710207</v>
      </c>
      <c r="AJ436">
        <v>438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>
      <c r="A437">
        <f ca="1">ROW(Source!A126)</f>
        <v>126</v>
      </c>
      <c r="B437">
        <v>991710222</v>
      </c>
      <c r="C437">
        <v>991710203</v>
      </c>
      <c r="D437">
        <v>338039342</v>
      </c>
      <c r="E437">
        <v>1</v>
      </c>
      <c r="F437">
        <v>1</v>
      </c>
      <c r="G437">
        <v>1</v>
      </c>
      <c r="H437">
        <v>2</v>
      </c>
      <c r="I437" t="s">
        <v>524</v>
      </c>
      <c r="J437" t="s">
        <v>525</v>
      </c>
      <c r="K437" t="s">
        <v>526</v>
      </c>
      <c r="L437">
        <v>1368</v>
      </c>
      <c r="N437">
        <v>91022270</v>
      </c>
      <c r="O437" t="s">
        <v>505</v>
      </c>
      <c r="P437" t="s">
        <v>505</v>
      </c>
      <c r="Q437">
        <v>1</v>
      </c>
      <c r="X437">
        <v>0.03</v>
      </c>
      <c r="Y437">
        <v>0</v>
      </c>
      <c r="Z437">
        <v>87.17</v>
      </c>
      <c r="AA437">
        <v>11.6</v>
      </c>
      <c r="AB437">
        <v>0</v>
      </c>
      <c r="AC437">
        <v>0</v>
      </c>
      <c r="AD437">
        <v>1</v>
      </c>
      <c r="AE437">
        <v>0</v>
      </c>
      <c r="AF437" t="s">
        <v>97</v>
      </c>
      <c r="AG437">
        <v>3.7499999999999999E-2</v>
      </c>
      <c r="AH437">
        <v>2</v>
      </c>
      <c r="AI437">
        <v>991710208</v>
      </c>
      <c r="AJ437">
        <v>439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>
      <c r="A438">
        <f ca="1">ROW(Source!A126)</f>
        <v>126</v>
      </c>
      <c r="B438">
        <v>991710223</v>
      </c>
      <c r="C438">
        <v>991710203</v>
      </c>
      <c r="D438">
        <v>337978401</v>
      </c>
      <c r="E438">
        <v>1</v>
      </c>
      <c r="F438">
        <v>1</v>
      </c>
      <c r="G438">
        <v>1</v>
      </c>
      <c r="H438">
        <v>3</v>
      </c>
      <c r="I438" t="s">
        <v>622</v>
      </c>
      <c r="J438" t="s">
        <v>623</v>
      </c>
      <c r="K438" t="s">
        <v>624</v>
      </c>
      <c r="L438">
        <v>1348</v>
      </c>
      <c r="N438">
        <v>39568864</v>
      </c>
      <c r="O438" t="s">
        <v>530</v>
      </c>
      <c r="P438" t="s">
        <v>530</v>
      </c>
      <c r="Q438">
        <v>1000</v>
      </c>
      <c r="X438">
        <v>3.8999999999999999E-4</v>
      </c>
      <c r="Y438">
        <v>10362</v>
      </c>
      <c r="Z438">
        <v>0</v>
      </c>
      <c r="AA438">
        <v>0</v>
      </c>
      <c r="AB438">
        <v>0</v>
      </c>
      <c r="AC438">
        <v>0</v>
      </c>
      <c r="AD438">
        <v>1</v>
      </c>
      <c r="AE438">
        <v>0</v>
      </c>
      <c r="AG438">
        <v>3.8999999999999999E-4</v>
      </c>
      <c r="AH438">
        <v>2</v>
      </c>
      <c r="AI438">
        <v>991710209</v>
      </c>
      <c r="AJ438">
        <v>440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>
      <c r="A439">
        <f ca="1">ROW(Source!A126)</f>
        <v>126</v>
      </c>
      <c r="B439">
        <v>991710224</v>
      </c>
      <c r="C439">
        <v>991710203</v>
      </c>
      <c r="D439">
        <v>337974554</v>
      </c>
      <c r="E439">
        <v>1</v>
      </c>
      <c r="F439">
        <v>1</v>
      </c>
      <c r="G439">
        <v>1</v>
      </c>
      <c r="H439">
        <v>3</v>
      </c>
      <c r="I439" t="s">
        <v>630</v>
      </c>
      <c r="J439" t="s">
        <v>631</v>
      </c>
      <c r="K439" t="s">
        <v>632</v>
      </c>
      <c r="L439">
        <v>1346</v>
      </c>
      <c r="N439">
        <v>39568864</v>
      </c>
      <c r="O439" t="s">
        <v>540</v>
      </c>
      <c r="P439" t="s">
        <v>540</v>
      </c>
      <c r="Q439">
        <v>1</v>
      </c>
      <c r="X439">
        <v>7.0000000000000007E-2</v>
      </c>
      <c r="Y439">
        <v>23.09</v>
      </c>
      <c r="Z439">
        <v>0</v>
      </c>
      <c r="AA439">
        <v>0</v>
      </c>
      <c r="AB439">
        <v>0</v>
      </c>
      <c r="AC439">
        <v>0</v>
      </c>
      <c r="AD439">
        <v>1</v>
      </c>
      <c r="AE439">
        <v>0</v>
      </c>
      <c r="AG439">
        <v>7.0000000000000007E-2</v>
      </c>
      <c r="AH439">
        <v>2</v>
      </c>
      <c r="AI439">
        <v>991710210</v>
      </c>
      <c r="AJ439">
        <v>441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</row>
    <row r="440" spans="1:44">
      <c r="A440">
        <f ca="1">ROW(Source!A126)</f>
        <v>126</v>
      </c>
      <c r="B440">
        <v>991710225</v>
      </c>
      <c r="C440">
        <v>991710203</v>
      </c>
      <c r="D440">
        <v>337978654</v>
      </c>
      <c r="E440">
        <v>1</v>
      </c>
      <c r="F440">
        <v>1</v>
      </c>
      <c r="G440">
        <v>1</v>
      </c>
      <c r="H440">
        <v>3</v>
      </c>
      <c r="I440" t="s">
        <v>625</v>
      </c>
      <c r="J440" t="s">
        <v>626</v>
      </c>
      <c r="K440" t="s">
        <v>627</v>
      </c>
      <c r="L440">
        <v>1348</v>
      </c>
      <c r="N440">
        <v>39568864</v>
      </c>
      <c r="O440" t="s">
        <v>530</v>
      </c>
      <c r="P440" t="s">
        <v>530</v>
      </c>
      <c r="Q440">
        <v>1000</v>
      </c>
      <c r="X440">
        <v>1.2700000000000001E-3</v>
      </c>
      <c r="Y440">
        <v>15323</v>
      </c>
      <c r="Z440">
        <v>0</v>
      </c>
      <c r="AA440">
        <v>0</v>
      </c>
      <c r="AB440">
        <v>0</v>
      </c>
      <c r="AC440">
        <v>0</v>
      </c>
      <c r="AD440">
        <v>1</v>
      </c>
      <c r="AE440">
        <v>0</v>
      </c>
      <c r="AG440">
        <v>1.2700000000000001E-3</v>
      </c>
      <c r="AH440">
        <v>2</v>
      </c>
      <c r="AI440">
        <v>991710211</v>
      </c>
      <c r="AJ440">
        <v>442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</row>
    <row r="441" spans="1:44">
      <c r="A441">
        <f ca="1">ROW(Source!A126)</f>
        <v>126</v>
      </c>
      <c r="B441">
        <v>991710226</v>
      </c>
      <c r="C441">
        <v>991710203</v>
      </c>
      <c r="D441">
        <v>337995813</v>
      </c>
      <c r="E441">
        <v>1</v>
      </c>
      <c r="F441">
        <v>1</v>
      </c>
      <c r="G441">
        <v>1</v>
      </c>
      <c r="H441">
        <v>3</v>
      </c>
      <c r="I441" t="s">
        <v>633</v>
      </c>
      <c r="J441" t="s">
        <v>634</v>
      </c>
      <c r="K441" t="s">
        <v>635</v>
      </c>
      <c r="L441">
        <v>1348</v>
      </c>
      <c r="N441">
        <v>39568864</v>
      </c>
      <c r="O441" t="s">
        <v>530</v>
      </c>
      <c r="P441" t="s">
        <v>530</v>
      </c>
      <c r="Q441">
        <v>1000</v>
      </c>
      <c r="X441">
        <v>2.2000000000000001E-3</v>
      </c>
      <c r="Y441">
        <v>10100</v>
      </c>
      <c r="Z441">
        <v>0</v>
      </c>
      <c r="AA441">
        <v>0</v>
      </c>
      <c r="AB441">
        <v>0</v>
      </c>
      <c r="AC441">
        <v>0</v>
      </c>
      <c r="AD441">
        <v>1</v>
      </c>
      <c r="AE441">
        <v>0</v>
      </c>
      <c r="AG441">
        <v>2.2000000000000001E-3</v>
      </c>
      <c r="AH441">
        <v>2</v>
      </c>
      <c r="AI441">
        <v>991710212</v>
      </c>
      <c r="AJ441">
        <v>443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>
      <c r="A442">
        <f ca="1">ROW(Source!A126)</f>
        <v>126</v>
      </c>
      <c r="B442">
        <v>991710227</v>
      </c>
      <c r="C442">
        <v>991710203</v>
      </c>
      <c r="D442">
        <v>338004662</v>
      </c>
      <c r="E442">
        <v>1</v>
      </c>
      <c r="F442">
        <v>1</v>
      </c>
      <c r="G442">
        <v>1</v>
      </c>
      <c r="H442">
        <v>3</v>
      </c>
      <c r="I442" t="s">
        <v>218</v>
      </c>
      <c r="J442" t="s">
        <v>221</v>
      </c>
      <c r="K442" t="s">
        <v>219</v>
      </c>
      <c r="L442">
        <v>1035</v>
      </c>
      <c r="N442">
        <v>1013</v>
      </c>
      <c r="O442" t="s">
        <v>220</v>
      </c>
      <c r="P442" t="s">
        <v>220</v>
      </c>
      <c r="Q442">
        <v>1</v>
      </c>
      <c r="X442">
        <v>1</v>
      </c>
      <c r="Y442">
        <v>2453.8000000000002</v>
      </c>
      <c r="Z442">
        <v>0</v>
      </c>
      <c r="AA442">
        <v>0</v>
      </c>
      <c r="AB442">
        <v>0</v>
      </c>
      <c r="AC442">
        <v>0</v>
      </c>
      <c r="AD442">
        <v>1</v>
      </c>
      <c r="AE442">
        <v>0</v>
      </c>
      <c r="AG442">
        <v>1</v>
      </c>
      <c r="AH442">
        <v>2</v>
      </c>
      <c r="AI442">
        <v>991710213</v>
      </c>
      <c r="AJ442">
        <v>444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>
      <c r="A443">
        <f ca="1">ROW(Source!A126)</f>
        <v>126</v>
      </c>
      <c r="B443">
        <v>991710228</v>
      </c>
      <c r="C443">
        <v>991710203</v>
      </c>
      <c r="D443">
        <v>338009584</v>
      </c>
      <c r="E443">
        <v>1</v>
      </c>
      <c r="F443">
        <v>1</v>
      </c>
      <c r="G443">
        <v>1</v>
      </c>
      <c r="H443">
        <v>3</v>
      </c>
      <c r="I443" t="s">
        <v>636</v>
      </c>
      <c r="J443" t="s">
        <v>637</v>
      </c>
      <c r="K443" t="s">
        <v>638</v>
      </c>
      <c r="L443">
        <v>1339</v>
      </c>
      <c r="N443">
        <v>1007</v>
      </c>
      <c r="O443" t="s">
        <v>512</v>
      </c>
      <c r="P443" t="s">
        <v>512</v>
      </c>
      <c r="Q443">
        <v>1</v>
      </c>
      <c r="X443">
        <v>1.4E-2</v>
      </c>
      <c r="Y443">
        <v>485.9</v>
      </c>
      <c r="Z443">
        <v>0</v>
      </c>
      <c r="AA443">
        <v>0</v>
      </c>
      <c r="AB443">
        <v>0</v>
      </c>
      <c r="AC443">
        <v>0</v>
      </c>
      <c r="AD443">
        <v>1</v>
      </c>
      <c r="AE443">
        <v>0</v>
      </c>
      <c r="AG443">
        <v>1.4E-2</v>
      </c>
      <c r="AH443">
        <v>2</v>
      </c>
      <c r="AI443">
        <v>991710214</v>
      </c>
      <c r="AJ443">
        <v>445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>
      <c r="A444">
        <f ca="1">ROW(Source!A126)</f>
        <v>126</v>
      </c>
      <c r="B444">
        <v>991710229</v>
      </c>
      <c r="C444">
        <v>991710203</v>
      </c>
      <c r="D444">
        <v>338025034</v>
      </c>
      <c r="E444">
        <v>1</v>
      </c>
      <c r="F444">
        <v>1</v>
      </c>
      <c r="G444">
        <v>1</v>
      </c>
      <c r="H444">
        <v>3</v>
      </c>
      <c r="I444" t="s">
        <v>639</v>
      </c>
      <c r="J444" t="s">
        <v>640</v>
      </c>
      <c r="K444" t="s">
        <v>641</v>
      </c>
      <c r="L444">
        <v>195242642</v>
      </c>
      <c r="N444">
        <v>1010</v>
      </c>
      <c r="O444" t="s">
        <v>145</v>
      </c>
      <c r="P444" t="s">
        <v>145</v>
      </c>
      <c r="Q444">
        <v>1</v>
      </c>
      <c r="X444">
        <v>1</v>
      </c>
      <c r="Y444">
        <v>23</v>
      </c>
      <c r="Z444">
        <v>0</v>
      </c>
      <c r="AA444">
        <v>0</v>
      </c>
      <c r="AB444">
        <v>0</v>
      </c>
      <c r="AC444">
        <v>0</v>
      </c>
      <c r="AD444">
        <v>1</v>
      </c>
      <c r="AE444">
        <v>0</v>
      </c>
      <c r="AG444">
        <v>1</v>
      </c>
      <c r="AH444">
        <v>2</v>
      </c>
      <c r="AI444">
        <v>991710215</v>
      </c>
      <c r="AJ444">
        <v>446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>
      <c r="A445">
        <f ca="1">ROW(Source!A126)</f>
        <v>126</v>
      </c>
      <c r="B445">
        <v>991710230</v>
      </c>
      <c r="C445">
        <v>991710203</v>
      </c>
      <c r="D445">
        <v>338025035</v>
      </c>
      <c r="E445">
        <v>1</v>
      </c>
      <c r="F445">
        <v>1</v>
      </c>
      <c r="G445">
        <v>1</v>
      </c>
      <c r="H445">
        <v>3</v>
      </c>
      <c r="I445" t="s">
        <v>200</v>
      </c>
      <c r="J445" t="s">
        <v>202</v>
      </c>
      <c r="K445" t="s">
        <v>201</v>
      </c>
      <c r="L445">
        <v>195242642</v>
      </c>
      <c r="N445">
        <v>1010</v>
      </c>
      <c r="O445" t="s">
        <v>145</v>
      </c>
      <c r="P445" t="s">
        <v>145</v>
      </c>
      <c r="Q445">
        <v>1</v>
      </c>
      <c r="X445">
        <v>1</v>
      </c>
      <c r="Y445">
        <v>27.99</v>
      </c>
      <c r="Z445">
        <v>0</v>
      </c>
      <c r="AA445">
        <v>0</v>
      </c>
      <c r="AB445">
        <v>0</v>
      </c>
      <c r="AC445">
        <v>0</v>
      </c>
      <c r="AD445">
        <v>1</v>
      </c>
      <c r="AE445">
        <v>0</v>
      </c>
      <c r="AG445">
        <v>1</v>
      </c>
      <c r="AH445">
        <v>2</v>
      </c>
      <c r="AI445">
        <v>991710216</v>
      </c>
      <c r="AJ445">
        <v>447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>
      <c r="A446">
        <f ca="1">ROW(Source!A127)</f>
        <v>127</v>
      </c>
      <c r="B446">
        <v>991710218</v>
      </c>
      <c r="C446">
        <v>991710203</v>
      </c>
      <c r="D446">
        <v>37775796</v>
      </c>
      <c r="E446">
        <v>1</v>
      </c>
      <c r="F446">
        <v>1</v>
      </c>
      <c r="G446">
        <v>1</v>
      </c>
      <c r="H446">
        <v>1</v>
      </c>
      <c r="I446" t="s">
        <v>628</v>
      </c>
      <c r="K446" t="s">
        <v>629</v>
      </c>
      <c r="L446">
        <v>1369</v>
      </c>
      <c r="N446">
        <v>1013</v>
      </c>
      <c r="O446" t="s">
        <v>499</v>
      </c>
      <c r="P446" t="s">
        <v>499</v>
      </c>
      <c r="Q446">
        <v>1</v>
      </c>
      <c r="X446">
        <v>14.17</v>
      </c>
      <c r="Y446">
        <v>0</v>
      </c>
      <c r="Z446">
        <v>0</v>
      </c>
      <c r="AA446">
        <v>0</v>
      </c>
      <c r="AB446">
        <v>9.2899999999999991</v>
      </c>
      <c r="AC446">
        <v>0</v>
      </c>
      <c r="AD446">
        <v>1</v>
      </c>
      <c r="AE446">
        <v>1</v>
      </c>
      <c r="AF446" t="s">
        <v>98</v>
      </c>
      <c r="AG446">
        <v>16.295500000000001</v>
      </c>
      <c r="AH446">
        <v>2</v>
      </c>
      <c r="AI446">
        <v>991710204</v>
      </c>
      <c r="AJ446">
        <v>449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>
      <c r="A447">
        <f ca="1">ROW(Source!A127)</f>
        <v>127</v>
      </c>
      <c r="B447">
        <v>991710219</v>
      </c>
      <c r="C447">
        <v>991710203</v>
      </c>
      <c r="D447">
        <v>121548</v>
      </c>
      <c r="E447">
        <v>1</v>
      </c>
      <c r="F447">
        <v>1</v>
      </c>
      <c r="G447">
        <v>1</v>
      </c>
      <c r="H447">
        <v>1</v>
      </c>
      <c r="I447" t="s">
        <v>92</v>
      </c>
      <c r="K447" t="s">
        <v>500</v>
      </c>
      <c r="L447">
        <v>608254</v>
      </c>
      <c r="N447">
        <v>1013</v>
      </c>
      <c r="O447" t="s">
        <v>501</v>
      </c>
      <c r="P447" t="s">
        <v>501</v>
      </c>
      <c r="Q447">
        <v>1</v>
      </c>
      <c r="X447">
        <v>0.05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1</v>
      </c>
      <c r="AE447">
        <v>2</v>
      </c>
      <c r="AF447" t="s">
        <v>97</v>
      </c>
      <c r="AG447">
        <v>6.25E-2</v>
      </c>
      <c r="AH447">
        <v>2</v>
      </c>
      <c r="AI447">
        <v>991710205</v>
      </c>
      <c r="AJ447">
        <v>450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>
      <c r="A448">
        <f ca="1">ROW(Source!A127)</f>
        <v>127</v>
      </c>
      <c r="B448">
        <v>991710220</v>
      </c>
      <c r="C448">
        <v>991710203</v>
      </c>
      <c r="D448">
        <v>338036808</v>
      </c>
      <c r="E448">
        <v>1</v>
      </c>
      <c r="F448">
        <v>1</v>
      </c>
      <c r="G448">
        <v>1</v>
      </c>
      <c r="H448">
        <v>2</v>
      </c>
      <c r="I448" t="s">
        <v>521</v>
      </c>
      <c r="J448" t="s">
        <v>522</v>
      </c>
      <c r="K448" t="s">
        <v>523</v>
      </c>
      <c r="L448">
        <v>1368</v>
      </c>
      <c r="N448">
        <v>91022270</v>
      </c>
      <c r="O448" t="s">
        <v>505</v>
      </c>
      <c r="P448" t="s">
        <v>505</v>
      </c>
      <c r="Q448">
        <v>1</v>
      </c>
      <c r="X448">
        <v>0.05</v>
      </c>
      <c r="Y448">
        <v>0</v>
      </c>
      <c r="Z448">
        <v>112</v>
      </c>
      <c r="AA448">
        <v>13.5</v>
      </c>
      <c r="AB448">
        <v>0</v>
      </c>
      <c r="AC448">
        <v>0</v>
      </c>
      <c r="AD448">
        <v>1</v>
      </c>
      <c r="AE448">
        <v>0</v>
      </c>
      <c r="AF448" t="s">
        <v>97</v>
      </c>
      <c r="AG448">
        <v>6.25E-2</v>
      </c>
      <c r="AH448">
        <v>2</v>
      </c>
      <c r="AI448">
        <v>991710206</v>
      </c>
      <c r="AJ448">
        <v>451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</row>
    <row r="449" spans="1:44">
      <c r="A449">
        <f ca="1">ROW(Source!A127)</f>
        <v>127</v>
      </c>
      <c r="B449">
        <v>991710221</v>
      </c>
      <c r="C449">
        <v>991710203</v>
      </c>
      <c r="D449">
        <v>338037086</v>
      </c>
      <c r="E449">
        <v>1</v>
      </c>
      <c r="F449">
        <v>1</v>
      </c>
      <c r="G449">
        <v>1</v>
      </c>
      <c r="H449">
        <v>2</v>
      </c>
      <c r="I449" t="s">
        <v>619</v>
      </c>
      <c r="J449" t="s">
        <v>620</v>
      </c>
      <c r="K449" t="s">
        <v>621</v>
      </c>
      <c r="L449">
        <v>1368</v>
      </c>
      <c r="N449">
        <v>91022270</v>
      </c>
      <c r="O449" t="s">
        <v>505</v>
      </c>
      <c r="P449" t="s">
        <v>505</v>
      </c>
      <c r="Q449">
        <v>1</v>
      </c>
      <c r="X449">
        <v>0.52</v>
      </c>
      <c r="Y449">
        <v>0</v>
      </c>
      <c r="Z449">
        <v>8.1</v>
      </c>
      <c r="AA449">
        <v>0</v>
      </c>
      <c r="AB449">
        <v>0</v>
      </c>
      <c r="AC449">
        <v>0</v>
      </c>
      <c r="AD449">
        <v>1</v>
      </c>
      <c r="AE449">
        <v>0</v>
      </c>
      <c r="AF449" t="s">
        <v>97</v>
      </c>
      <c r="AG449">
        <v>0.65</v>
      </c>
      <c r="AH449">
        <v>2</v>
      </c>
      <c r="AI449">
        <v>991710207</v>
      </c>
      <c r="AJ449">
        <v>452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</row>
    <row r="450" spans="1:44">
      <c r="A450">
        <f ca="1">ROW(Source!A127)</f>
        <v>127</v>
      </c>
      <c r="B450">
        <v>991710222</v>
      </c>
      <c r="C450">
        <v>991710203</v>
      </c>
      <c r="D450">
        <v>338039342</v>
      </c>
      <c r="E450">
        <v>1</v>
      </c>
      <c r="F450">
        <v>1</v>
      </c>
      <c r="G450">
        <v>1</v>
      </c>
      <c r="H450">
        <v>2</v>
      </c>
      <c r="I450" t="s">
        <v>524</v>
      </c>
      <c r="J450" t="s">
        <v>525</v>
      </c>
      <c r="K450" t="s">
        <v>526</v>
      </c>
      <c r="L450">
        <v>1368</v>
      </c>
      <c r="N450">
        <v>91022270</v>
      </c>
      <c r="O450" t="s">
        <v>505</v>
      </c>
      <c r="P450" t="s">
        <v>505</v>
      </c>
      <c r="Q450">
        <v>1</v>
      </c>
      <c r="X450">
        <v>0.03</v>
      </c>
      <c r="Y450">
        <v>0</v>
      </c>
      <c r="Z450">
        <v>87.17</v>
      </c>
      <c r="AA450">
        <v>11.6</v>
      </c>
      <c r="AB450">
        <v>0</v>
      </c>
      <c r="AC450">
        <v>0</v>
      </c>
      <c r="AD450">
        <v>1</v>
      </c>
      <c r="AE450">
        <v>0</v>
      </c>
      <c r="AF450" t="s">
        <v>97</v>
      </c>
      <c r="AG450">
        <v>3.7499999999999999E-2</v>
      </c>
      <c r="AH450">
        <v>2</v>
      </c>
      <c r="AI450">
        <v>991710208</v>
      </c>
      <c r="AJ450">
        <v>453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</row>
    <row r="451" spans="1:44">
      <c r="A451">
        <f ca="1">ROW(Source!A127)</f>
        <v>127</v>
      </c>
      <c r="B451">
        <v>991710223</v>
      </c>
      <c r="C451">
        <v>991710203</v>
      </c>
      <c r="D451">
        <v>337978401</v>
      </c>
      <c r="E451">
        <v>1</v>
      </c>
      <c r="F451">
        <v>1</v>
      </c>
      <c r="G451">
        <v>1</v>
      </c>
      <c r="H451">
        <v>3</v>
      </c>
      <c r="I451" t="s">
        <v>622</v>
      </c>
      <c r="J451" t="s">
        <v>623</v>
      </c>
      <c r="K451" t="s">
        <v>624</v>
      </c>
      <c r="L451">
        <v>1348</v>
      </c>
      <c r="N451">
        <v>39568864</v>
      </c>
      <c r="O451" t="s">
        <v>530</v>
      </c>
      <c r="P451" t="s">
        <v>530</v>
      </c>
      <c r="Q451">
        <v>1000</v>
      </c>
      <c r="X451">
        <v>3.8999999999999999E-4</v>
      </c>
      <c r="Y451">
        <v>10362</v>
      </c>
      <c r="Z451">
        <v>0</v>
      </c>
      <c r="AA451">
        <v>0</v>
      </c>
      <c r="AB451">
        <v>0</v>
      </c>
      <c r="AC451">
        <v>0</v>
      </c>
      <c r="AD451">
        <v>1</v>
      </c>
      <c r="AE451">
        <v>0</v>
      </c>
      <c r="AG451">
        <v>3.8999999999999999E-4</v>
      </c>
      <c r="AH451">
        <v>2</v>
      </c>
      <c r="AI451">
        <v>991710209</v>
      </c>
      <c r="AJ451">
        <v>454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</row>
    <row r="452" spans="1:44">
      <c r="A452">
        <f ca="1">ROW(Source!A127)</f>
        <v>127</v>
      </c>
      <c r="B452">
        <v>991710224</v>
      </c>
      <c r="C452">
        <v>991710203</v>
      </c>
      <c r="D452">
        <v>337974554</v>
      </c>
      <c r="E452">
        <v>1</v>
      </c>
      <c r="F452">
        <v>1</v>
      </c>
      <c r="G452">
        <v>1</v>
      </c>
      <c r="H452">
        <v>3</v>
      </c>
      <c r="I452" t="s">
        <v>630</v>
      </c>
      <c r="J452" t="s">
        <v>631</v>
      </c>
      <c r="K452" t="s">
        <v>632</v>
      </c>
      <c r="L452">
        <v>1346</v>
      </c>
      <c r="N452">
        <v>39568864</v>
      </c>
      <c r="O452" t="s">
        <v>540</v>
      </c>
      <c r="P452" t="s">
        <v>540</v>
      </c>
      <c r="Q452">
        <v>1</v>
      </c>
      <c r="X452">
        <v>7.0000000000000007E-2</v>
      </c>
      <c r="Y452">
        <v>23.09</v>
      </c>
      <c r="Z452">
        <v>0</v>
      </c>
      <c r="AA452">
        <v>0</v>
      </c>
      <c r="AB452">
        <v>0</v>
      </c>
      <c r="AC452">
        <v>0</v>
      </c>
      <c r="AD452">
        <v>1</v>
      </c>
      <c r="AE452">
        <v>0</v>
      </c>
      <c r="AG452">
        <v>7.0000000000000007E-2</v>
      </c>
      <c r="AH452">
        <v>2</v>
      </c>
      <c r="AI452">
        <v>991710210</v>
      </c>
      <c r="AJ452">
        <v>455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</row>
    <row r="453" spans="1:44">
      <c r="A453">
        <f ca="1">ROW(Source!A127)</f>
        <v>127</v>
      </c>
      <c r="B453">
        <v>991710225</v>
      </c>
      <c r="C453">
        <v>991710203</v>
      </c>
      <c r="D453">
        <v>337978654</v>
      </c>
      <c r="E453">
        <v>1</v>
      </c>
      <c r="F453">
        <v>1</v>
      </c>
      <c r="G453">
        <v>1</v>
      </c>
      <c r="H453">
        <v>3</v>
      </c>
      <c r="I453" t="s">
        <v>625</v>
      </c>
      <c r="J453" t="s">
        <v>626</v>
      </c>
      <c r="K453" t="s">
        <v>627</v>
      </c>
      <c r="L453">
        <v>1348</v>
      </c>
      <c r="N453">
        <v>39568864</v>
      </c>
      <c r="O453" t="s">
        <v>530</v>
      </c>
      <c r="P453" t="s">
        <v>530</v>
      </c>
      <c r="Q453">
        <v>1000</v>
      </c>
      <c r="X453">
        <v>1.2700000000000001E-3</v>
      </c>
      <c r="Y453">
        <v>15323</v>
      </c>
      <c r="Z453">
        <v>0</v>
      </c>
      <c r="AA453">
        <v>0</v>
      </c>
      <c r="AB453">
        <v>0</v>
      </c>
      <c r="AC453">
        <v>0</v>
      </c>
      <c r="AD453">
        <v>1</v>
      </c>
      <c r="AE453">
        <v>0</v>
      </c>
      <c r="AG453">
        <v>1.2700000000000001E-3</v>
      </c>
      <c r="AH453">
        <v>2</v>
      </c>
      <c r="AI453">
        <v>991710211</v>
      </c>
      <c r="AJ453">
        <v>456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>
      <c r="A454">
        <f ca="1">ROW(Source!A127)</f>
        <v>127</v>
      </c>
      <c r="B454">
        <v>991710226</v>
      </c>
      <c r="C454">
        <v>991710203</v>
      </c>
      <c r="D454">
        <v>337995813</v>
      </c>
      <c r="E454">
        <v>1</v>
      </c>
      <c r="F454">
        <v>1</v>
      </c>
      <c r="G454">
        <v>1</v>
      </c>
      <c r="H454">
        <v>3</v>
      </c>
      <c r="I454" t="s">
        <v>633</v>
      </c>
      <c r="J454" t="s">
        <v>634</v>
      </c>
      <c r="K454" t="s">
        <v>635</v>
      </c>
      <c r="L454">
        <v>1348</v>
      </c>
      <c r="N454">
        <v>39568864</v>
      </c>
      <c r="O454" t="s">
        <v>530</v>
      </c>
      <c r="P454" t="s">
        <v>530</v>
      </c>
      <c r="Q454">
        <v>1000</v>
      </c>
      <c r="X454">
        <v>2.2000000000000001E-3</v>
      </c>
      <c r="Y454">
        <v>10100</v>
      </c>
      <c r="Z454">
        <v>0</v>
      </c>
      <c r="AA454">
        <v>0</v>
      </c>
      <c r="AB454">
        <v>0</v>
      </c>
      <c r="AC454">
        <v>0</v>
      </c>
      <c r="AD454">
        <v>1</v>
      </c>
      <c r="AE454">
        <v>0</v>
      </c>
      <c r="AG454">
        <v>2.2000000000000001E-3</v>
      </c>
      <c r="AH454">
        <v>2</v>
      </c>
      <c r="AI454">
        <v>991710212</v>
      </c>
      <c r="AJ454">
        <v>457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>
      <c r="A455">
        <f ca="1">ROW(Source!A127)</f>
        <v>127</v>
      </c>
      <c r="B455">
        <v>991710227</v>
      </c>
      <c r="C455">
        <v>991710203</v>
      </c>
      <c r="D455">
        <v>338004662</v>
      </c>
      <c r="E455">
        <v>1</v>
      </c>
      <c r="F455">
        <v>1</v>
      </c>
      <c r="G455">
        <v>1</v>
      </c>
      <c r="H455">
        <v>3</v>
      </c>
      <c r="I455" t="s">
        <v>218</v>
      </c>
      <c r="J455" t="s">
        <v>221</v>
      </c>
      <c r="K455" t="s">
        <v>219</v>
      </c>
      <c r="L455">
        <v>1035</v>
      </c>
      <c r="N455">
        <v>1013</v>
      </c>
      <c r="O455" t="s">
        <v>220</v>
      </c>
      <c r="P455" t="s">
        <v>220</v>
      </c>
      <c r="Q455">
        <v>1</v>
      </c>
      <c r="X455">
        <v>1</v>
      </c>
      <c r="Y455">
        <v>2453.8000000000002</v>
      </c>
      <c r="Z455">
        <v>0</v>
      </c>
      <c r="AA455">
        <v>0</v>
      </c>
      <c r="AB455">
        <v>0</v>
      </c>
      <c r="AC455">
        <v>0</v>
      </c>
      <c r="AD455">
        <v>1</v>
      </c>
      <c r="AE455">
        <v>0</v>
      </c>
      <c r="AG455">
        <v>1</v>
      </c>
      <c r="AH455">
        <v>2</v>
      </c>
      <c r="AI455">
        <v>991710213</v>
      </c>
      <c r="AJ455">
        <v>458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</row>
    <row r="456" spans="1:44">
      <c r="A456">
        <f ca="1">ROW(Source!A127)</f>
        <v>127</v>
      </c>
      <c r="B456">
        <v>991710228</v>
      </c>
      <c r="C456">
        <v>991710203</v>
      </c>
      <c r="D456">
        <v>338009584</v>
      </c>
      <c r="E456">
        <v>1</v>
      </c>
      <c r="F456">
        <v>1</v>
      </c>
      <c r="G456">
        <v>1</v>
      </c>
      <c r="H456">
        <v>3</v>
      </c>
      <c r="I456" t="s">
        <v>636</v>
      </c>
      <c r="J456" t="s">
        <v>637</v>
      </c>
      <c r="K456" t="s">
        <v>638</v>
      </c>
      <c r="L456">
        <v>1339</v>
      </c>
      <c r="N456">
        <v>1007</v>
      </c>
      <c r="O456" t="s">
        <v>512</v>
      </c>
      <c r="P456" t="s">
        <v>512</v>
      </c>
      <c r="Q456">
        <v>1</v>
      </c>
      <c r="X456">
        <v>1.4E-2</v>
      </c>
      <c r="Y456">
        <v>485.9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0</v>
      </c>
      <c r="AG456">
        <v>1.4E-2</v>
      </c>
      <c r="AH456">
        <v>2</v>
      </c>
      <c r="AI456">
        <v>991710214</v>
      </c>
      <c r="AJ456">
        <v>459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  <row r="457" spans="1:44">
      <c r="A457">
        <f ca="1">ROW(Source!A127)</f>
        <v>127</v>
      </c>
      <c r="B457">
        <v>991710229</v>
      </c>
      <c r="C457">
        <v>991710203</v>
      </c>
      <c r="D457">
        <v>338025034</v>
      </c>
      <c r="E457">
        <v>1</v>
      </c>
      <c r="F457">
        <v>1</v>
      </c>
      <c r="G457">
        <v>1</v>
      </c>
      <c r="H457">
        <v>3</v>
      </c>
      <c r="I457" t="s">
        <v>639</v>
      </c>
      <c r="J457" t="s">
        <v>640</v>
      </c>
      <c r="K457" t="s">
        <v>641</v>
      </c>
      <c r="L457">
        <v>195242642</v>
      </c>
      <c r="N457">
        <v>1010</v>
      </c>
      <c r="O457" t="s">
        <v>145</v>
      </c>
      <c r="P457" t="s">
        <v>145</v>
      </c>
      <c r="Q457">
        <v>1</v>
      </c>
      <c r="X457">
        <v>1</v>
      </c>
      <c r="Y457">
        <v>23</v>
      </c>
      <c r="Z457">
        <v>0</v>
      </c>
      <c r="AA457">
        <v>0</v>
      </c>
      <c r="AB457">
        <v>0</v>
      </c>
      <c r="AC457">
        <v>0</v>
      </c>
      <c r="AD457">
        <v>1</v>
      </c>
      <c r="AE457">
        <v>0</v>
      </c>
      <c r="AG457">
        <v>1</v>
      </c>
      <c r="AH457">
        <v>2</v>
      </c>
      <c r="AI457">
        <v>991710215</v>
      </c>
      <c r="AJ457">
        <v>460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</row>
    <row r="458" spans="1:44">
      <c r="A458">
        <f ca="1">ROW(Source!A127)</f>
        <v>127</v>
      </c>
      <c r="B458">
        <v>991710230</v>
      </c>
      <c r="C458">
        <v>991710203</v>
      </c>
      <c r="D458">
        <v>338025035</v>
      </c>
      <c r="E458">
        <v>1</v>
      </c>
      <c r="F458">
        <v>1</v>
      </c>
      <c r="G458">
        <v>1</v>
      </c>
      <c r="H458">
        <v>3</v>
      </c>
      <c r="I458" t="s">
        <v>200</v>
      </c>
      <c r="J458" t="s">
        <v>202</v>
      </c>
      <c r="K458" t="s">
        <v>201</v>
      </c>
      <c r="L458">
        <v>195242642</v>
      </c>
      <c r="N458">
        <v>1010</v>
      </c>
      <c r="O458" t="s">
        <v>145</v>
      </c>
      <c r="P458" t="s">
        <v>145</v>
      </c>
      <c r="Q458">
        <v>1</v>
      </c>
      <c r="X458">
        <v>1</v>
      </c>
      <c r="Y458">
        <v>27.99</v>
      </c>
      <c r="Z458">
        <v>0</v>
      </c>
      <c r="AA458">
        <v>0</v>
      </c>
      <c r="AB458">
        <v>0</v>
      </c>
      <c r="AC458">
        <v>0</v>
      </c>
      <c r="AD458">
        <v>1</v>
      </c>
      <c r="AE458">
        <v>0</v>
      </c>
      <c r="AG458">
        <v>1</v>
      </c>
      <c r="AH458">
        <v>2</v>
      </c>
      <c r="AI458">
        <v>991710216</v>
      </c>
      <c r="AJ458">
        <v>461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</row>
    <row r="459" spans="1:44">
      <c r="A459">
        <f ca="1">ROW(Source!A132)</f>
        <v>132</v>
      </c>
      <c r="B459">
        <v>991735929</v>
      </c>
      <c r="C459">
        <v>991735928</v>
      </c>
      <c r="D459">
        <v>37775402</v>
      </c>
      <c r="E459">
        <v>1</v>
      </c>
      <c r="F459">
        <v>1</v>
      </c>
      <c r="G459">
        <v>1</v>
      </c>
      <c r="H459">
        <v>1</v>
      </c>
      <c r="I459" t="s">
        <v>581</v>
      </c>
      <c r="K459" t="s">
        <v>582</v>
      </c>
      <c r="L459">
        <v>1369</v>
      </c>
      <c r="N459">
        <v>1013</v>
      </c>
      <c r="O459" t="s">
        <v>499</v>
      </c>
      <c r="P459" t="s">
        <v>499</v>
      </c>
      <c r="Q459">
        <v>1</v>
      </c>
      <c r="X459">
        <v>1.47</v>
      </c>
      <c r="Y459">
        <v>0</v>
      </c>
      <c r="Z459">
        <v>0</v>
      </c>
      <c r="AA459">
        <v>0</v>
      </c>
      <c r="AB459">
        <v>9.07</v>
      </c>
      <c r="AC459">
        <v>0</v>
      </c>
      <c r="AD459">
        <v>1</v>
      </c>
      <c r="AE459">
        <v>1</v>
      </c>
      <c r="AG459">
        <v>1.47</v>
      </c>
      <c r="AH459">
        <v>2</v>
      </c>
      <c r="AI459">
        <v>991735929</v>
      </c>
      <c r="AJ459">
        <v>463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</row>
    <row r="460" spans="1:44">
      <c r="A460">
        <f ca="1">ROW(Source!A132)</f>
        <v>132</v>
      </c>
      <c r="B460">
        <v>991735930</v>
      </c>
      <c r="C460">
        <v>991735928</v>
      </c>
      <c r="D460">
        <v>338037086</v>
      </c>
      <c r="E460">
        <v>1</v>
      </c>
      <c r="F460">
        <v>1</v>
      </c>
      <c r="G460">
        <v>1</v>
      </c>
      <c r="H460">
        <v>2</v>
      </c>
      <c r="I460" t="s">
        <v>619</v>
      </c>
      <c r="J460" t="s">
        <v>620</v>
      </c>
      <c r="K460" t="s">
        <v>621</v>
      </c>
      <c r="L460">
        <v>1368</v>
      </c>
      <c r="N460">
        <v>91022270</v>
      </c>
      <c r="O460" t="s">
        <v>505</v>
      </c>
      <c r="P460" t="s">
        <v>505</v>
      </c>
      <c r="Q460">
        <v>1</v>
      </c>
      <c r="X460">
        <v>0.35</v>
      </c>
      <c r="Y460">
        <v>0</v>
      </c>
      <c r="Z460">
        <v>8.1</v>
      </c>
      <c r="AA460">
        <v>0</v>
      </c>
      <c r="AB460">
        <v>0</v>
      </c>
      <c r="AC460">
        <v>0</v>
      </c>
      <c r="AD460">
        <v>1</v>
      </c>
      <c r="AE460">
        <v>0</v>
      </c>
      <c r="AG460">
        <v>0.35</v>
      </c>
      <c r="AH460">
        <v>2</v>
      </c>
      <c r="AI460">
        <v>991735930</v>
      </c>
      <c r="AJ460">
        <v>464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</row>
    <row r="461" spans="1:44">
      <c r="A461">
        <f ca="1">ROW(Source!A132)</f>
        <v>132</v>
      </c>
      <c r="B461">
        <v>991735931</v>
      </c>
      <c r="C461">
        <v>991735928</v>
      </c>
      <c r="D461">
        <v>338039342</v>
      </c>
      <c r="E461">
        <v>1</v>
      </c>
      <c r="F461">
        <v>1</v>
      </c>
      <c r="G461">
        <v>1</v>
      </c>
      <c r="H461">
        <v>2</v>
      </c>
      <c r="I461" t="s">
        <v>524</v>
      </c>
      <c r="J461" t="s">
        <v>525</v>
      </c>
      <c r="K461" t="s">
        <v>526</v>
      </c>
      <c r="L461">
        <v>1368</v>
      </c>
      <c r="N461">
        <v>91022270</v>
      </c>
      <c r="O461" t="s">
        <v>505</v>
      </c>
      <c r="P461" t="s">
        <v>505</v>
      </c>
      <c r="Q461">
        <v>1</v>
      </c>
      <c r="X461">
        <v>0.02</v>
      </c>
      <c r="Y461">
        <v>0</v>
      </c>
      <c r="Z461">
        <v>87.17</v>
      </c>
      <c r="AA461">
        <v>11.6</v>
      </c>
      <c r="AB461">
        <v>0</v>
      </c>
      <c r="AC461">
        <v>0</v>
      </c>
      <c r="AD461">
        <v>1</v>
      </c>
      <c r="AE461">
        <v>0</v>
      </c>
      <c r="AG461">
        <v>0.02</v>
      </c>
      <c r="AH461">
        <v>2</v>
      </c>
      <c r="AI461">
        <v>991735931</v>
      </c>
      <c r="AJ461">
        <v>465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</row>
    <row r="462" spans="1:44">
      <c r="A462">
        <f ca="1">ROW(Source!A132)</f>
        <v>132</v>
      </c>
      <c r="B462">
        <v>991735932</v>
      </c>
      <c r="C462">
        <v>991735928</v>
      </c>
      <c r="D462">
        <v>337978401</v>
      </c>
      <c r="E462">
        <v>1</v>
      </c>
      <c r="F462">
        <v>1</v>
      </c>
      <c r="G462">
        <v>1</v>
      </c>
      <c r="H462">
        <v>3</v>
      </c>
      <c r="I462" t="s">
        <v>622</v>
      </c>
      <c r="J462" t="s">
        <v>623</v>
      </c>
      <c r="K462" t="s">
        <v>624</v>
      </c>
      <c r="L462">
        <v>1348</v>
      </c>
      <c r="N462">
        <v>39568864</v>
      </c>
      <c r="O462" t="s">
        <v>530</v>
      </c>
      <c r="P462" t="s">
        <v>530</v>
      </c>
      <c r="Q462">
        <v>1000</v>
      </c>
      <c r="X462">
        <v>1.3999999999999999E-4</v>
      </c>
      <c r="Y462">
        <v>10362</v>
      </c>
      <c r="Z462">
        <v>0</v>
      </c>
      <c r="AA462">
        <v>0</v>
      </c>
      <c r="AB462">
        <v>0</v>
      </c>
      <c r="AC462">
        <v>0</v>
      </c>
      <c r="AD462">
        <v>1</v>
      </c>
      <c r="AE462">
        <v>0</v>
      </c>
      <c r="AG462">
        <v>1.3999999999999999E-4</v>
      </c>
      <c r="AH462">
        <v>2</v>
      </c>
      <c r="AI462">
        <v>991735932</v>
      </c>
      <c r="AJ462">
        <v>466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</row>
    <row r="463" spans="1:44">
      <c r="A463">
        <f ca="1">ROW(Source!A132)</f>
        <v>132</v>
      </c>
      <c r="B463">
        <v>991735933</v>
      </c>
      <c r="C463">
        <v>991735928</v>
      </c>
      <c r="D463">
        <v>337978655</v>
      </c>
      <c r="E463">
        <v>1</v>
      </c>
      <c r="F463">
        <v>1</v>
      </c>
      <c r="G463">
        <v>1</v>
      </c>
      <c r="H463">
        <v>3</v>
      </c>
      <c r="I463" t="s">
        <v>642</v>
      </c>
      <c r="J463" t="s">
        <v>643</v>
      </c>
      <c r="K463" t="s">
        <v>644</v>
      </c>
      <c r="L463">
        <v>1348</v>
      </c>
      <c r="N463">
        <v>39568864</v>
      </c>
      <c r="O463" t="s">
        <v>530</v>
      </c>
      <c r="P463" t="s">
        <v>530</v>
      </c>
      <c r="Q463">
        <v>1000</v>
      </c>
      <c r="X463">
        <v>1.1000000000000001E-3</v>
      </c>
      <c r="Y463">
        <v>14830</v>
      </c>
      <c r="Z463">
        <v>0</v>
      </c>
      <c r="AA463">
        <v>0</v>
      </c>
      <c r="AB463">
        <v>0</v>
      </c>
      <c r="AC463">
        <v>0</v>
      </c>
      <c r="AD463">
        <v>1</v>
      </c>
      <c r="AE463">
        <v>0</v>
      </c>
      <c r="AG463">
        <v>1.1000000000000001E-3</v>
      </c>
      <c r="AH463">
        <v>2</v>
      </c>
      <c r="AI463">
        <v>991735933</v>
      </c>
      <c r="AJ463">
        <v>467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</row>
    <row r="464" spans="1:44">
      <c r="A464">
        <f ca="1">ROW(Source!A132)</f>
        <v>132</v>
      </c>
      <c r="B464">
        <v>991735934</v>
      </c>
      <c r="C464">
        <v>991735928</v>
      </c>
      <c r="D464">
        <v>338008699</v>
      </c>
      <c r="E464">
        <v>1</v>
      </c>
      <c r="F464">
        <v>1</v>
      </c>
      <c r="G464">
        <v>1</v>
      </c>
      <c r="H464">
        <v>3</v>
      </c>
      <c r="I464" t="s">
        <v>687</v>
      </c>
      <c r="J464" t="s">
        <v>233</v>
      </c>
      <c r="K464" t="s">
        <v>683</v>
      </c>
      <c r="L464">
        <v>195242642</v>
      </c>
      <c r="N464">
        <v>1010</v>
      </c>
      <c r="O464" t="s">
        <v>145</v>
      </c>
      <c r="P464" t="s">
        <v>145</v>
      </c>
      <c r="Q464">
        <v>1</v>
      </c>
      <c r="X464">
        <v>1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G464">
        <v>1</v>
      </c>
      <c r="AH464">
        <v>3</v>
      </c>
      <c r="AI464">
        <v>-1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</row>
    <row r="465" spans="1:44">
      <c r="A465">
        <f ca="1">ROW(Source!A132)</f>
        <v>132</v>
      </c>
      <c r="B465">
        <v>991735935</v>
      </c>
      <c r="C465">
        <v>991735928</v>
      </c>
      <c r="D465">
        <v>338025035</v>
      </c>
      <c r="E465">
        <v>1</v>
      </c>
      <c r="F465">
        <v>1</v>
      </c>
      <c r="G465">
        <v>1</v>
      </c>
      <c r="H465">
        <v>3</v>
      </c>
      <c r="I465" t="s">
        <v>200</v>
      </c>
      <c r="J465" t="s">
        <v>202</v>
      </c>
      <c r="K465" t="s">
        <v>201</v>
      </c>
      <c r="L465">
        <v>195242642</v>
      </c>
      <c r="N465">
        <v>1010</v>
      </c>
      <c r="O465" t="s">
        <v>145</v>
      </c>
      <c r="P465" t="s">
        <v>145</v>
      </c>
      <c r="Q465">
        <v>1</v>
      </c>
      <c r="X465">
        <v>2</v>
      </c>
      <c r="Y465">
        <v>27.99</v>
      </c>
      <c r="Z465">
        <v>0</v>
      </c>
      <c r="AA465">
        <v>0</v>
      </c>
      <c r="AB465">
        <v>0</v>
      </c>
      <c r="AC465">
        <v>0</v>
      </c>
      <c r="AD465">
        <v>1</v>
      </c>
      <c r="AE465">
        <v>0</v>
      </c>
      <c r="AG465">
        <v>2</v>
      </c>
      <c r="AH465">
        <v>2</v>
      </c>
      <c r="AI465">
        <v>991735935</v>
      </c>
      <c r="AJ465">
        <v>468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</row>
    <row r="466" spans="1:44">
      <c r="A466">
        <f ca="1">ROW(Source!A132)</f>
        <v>132</v>
      </c>
      <c r="B466">
        <v>991735936</v>
      </c>
      <c r="C466">
        <v>991735928</v>
      </c>
      <c r="D466">
        <v>338036064</v>
      </c>
      <c r="E466">
        <v>1</v>
      </c>
      <c r="F466">
        <v>1</v>
      </c>
      <c r="G466">
        <v>1</v>
      </c>
      <c r="H466">
        <v>3</v>
      </c>
      <c r="I466" t="s">
        <v>645</v>
      </c>
      <c r="J466" t="s">
        <v>646</v>
      </c>
      <c r="K466" t="s">
        <v>647</v>
      </c>
      <c r="L466">
        <v>1356</v>
      </c>
      <c r="N466">
        <v>1010</v>
      </c>
      <c r="O466" t="s">
        <v>589</v>
      </c>
      <c r="P466" t="s">
        <v>589</v>
      </c>
      <c r="Q466">
        <v>1000</v>
      </c>
      <c r="X466">
        <v>2E-3</v>
      </c>
      <c r="Y466">
        <v>3450.01</v>
      </c>
      <c r="Z466">
        <v>0</v>
      </c>
      <c r="AA466">
        <v>0</v>
      </c>
      <c r="AB466">
        <v>0</v>
      </c>
      <c r="AC466">
        <v>0</v>
      </c>
      <c r="AD466">
        <v>1</v>
      </c>
      <c r="AE466">
        <v>0</v>
      </c>
      <c r="AG466">
        <v>2E-3</v>
      </c>
      <c r="AH466">
        <v>2</v>
      </c>
      <c r="AI466">
        <v>991735936</v>
      </c>
      <c r="AJ466">
        <v>469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>
      <c r="A467">
        <f ca="1">ROW(Source!A133)</f>
        <v>133</v>
      </c>
      <c r="B467">
        <v>991735929</v>
      </c>
      <c r="C467">
        <v>991735928</v>
      </c>
      <c r="D467">
        <v>37775402</v>
      </c>
      <c r="E467">
        <v>1</v>
      </c>
      <c r="F467">
        <v>1</v>
      </c>
      <c r="G467">
        <v>1</v>
      </c>
      <c r="H467">
        <v>1</v>
      </c>
      <c r="I467" t="s">
        <v>581</v>
      </c>
      <c r="K467" t="s">
        <v>582</v>
      </c>
      <c r="L467">
        <v>1369</v>
      </c>
      <c r="N467">
        <v>1013</v>
      </c>
      <c r="O467" t="s">
        <v>499</v>
      </c>
      <c r="P467" t="s">
        <v>499</v>
      </c>
      <c r="Q467">
        <v>1</v>
      </c>
      <c r="X467">
        <v>1.47</v>
      </c>
      <c r="Y467">
        <v>0</v>
      </c>
      <c r="Z467">
        <v>0</v>
      </c>
      <c r="AA467">
        <v>0</v>
      </c>
      <c r="AB467">
        <v>9.07</v>
      </c>
      <c r="AC467">
        <v>0</v>
      </c>
      <c r="AD467">
        <v>1</v>
      </c>
      <c r="AE467">
        <v>1</v>
      </c>
      <c r="AG467">
        <v>1.47</v>
      </c>
      <c r="AH467">
        <v>2</v>
      </c>
      <c r="AI467">
        <v>991735929</v>
      </c>
      <c r="AJ467">
        <v>471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</row>
    <row r="468" spans="1:44">
      <c r="A468">
        <f ca="1">ROW(Source!A133)</f>
        <v>133</v>
      </c>
      <c r="B468">
        <v>991735930</v>
      </c>
      <c r="C468">
        <v>991735928</v>
      </c>
      <c r="D468">
        <v>338037086</v>
      </c>
      <c r="E468">
        <v>1</v>
      </c>
      <c r="F468">
        <v>1</v>
      </c>
      <c r="G468">
        <v>1</v>
      </c>
      <c r="H468">
        <v>2</v>
      </c>
      <c r="I468" t="s">
        <v>619</v>
      </c>
      <c r="J468" t="s">
        <v>620</v>
      </c>
      <c r="K468" t="s">
        <v>621</v>
      </c>
      <c r="L468">
        <v>1368</v>
      </c>
      <c r="N468">
        <v>91022270</v>
      </c>
      <c r="O468" t="s">
        <v>505</v>
      </c>
      <c r="P468" t="s">
        <v>505</v>
      </c>
      <c r="Q468">
        <v>1</v>
      </c>
      <c r="X468">
        <v>0.35</v>
      </c>
      <c r="Y468">
        <v>0</v>
      </c>
      <c r="Z468">
        <v>8.1</v>
      </c>
      <c r="AA468">
        <v>0</v>
      </c>
      <c r="AB468">
        <v>0</v>
      </c>
      <c r="AC468">
        <v>0</v>
      </c>
      <c r="AD468">
        <v>1</v>
      </c>
      <c r="AE468">
        <v>0</v>
      </c>
      <c r="AG468">
        <v>0.35</v>
      </c>
      <c r="AH468">
        <v>2</v>
      </c>
      <c r="AI468">
        <v>991735930</v>
      </c>
      <c r="AJ468">
        <v>472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</row>
    <row r="469" spans="1:44">
      <c r="A469">
        <f ca="1">ROW(Source!A133)</f>
        <v>133</v>
      </c>
      <c r="B469">
        <v>991735931</v>
      </c>
      <c r="C469">
        <v>991735928</v>
      </c>
      <c r="D469">
        <v>338039342</v>
      </c>
      <c r="E469">
        <v>1</v>
      </c>
      <c r="F469">
        <v>1</v>
      </c>
      <c r="G469">
        <v>1</v>
      </c>
      <c r="H469">
        <v>2</v>
      </c>
      <c r="I469" t="s">
        <v>524</v>
      </c>
      <c r="J469" t="s">
        <v>525</v>
      </c>
      <c r="K469" t="s">
        <v>526</v>
      </c>
      <c r="L469">
        <v>1368</v>
      </c>
      <c r="N469">
        <v>91022270</v>
      </c>
      <c r="O469" t="s">
        <v>505</v>
      </c>
      <c r="P469" t="s">
        <v>505</v>
      </c>
      <c r="Q469">
        <v>1</v>
      </c>
      <c r="X469">
        <v>0.02</v>
      </c>
      <c r="Y469">
        <v>0</v>
      </c>
      <c r="Z469">
        <v>87.17</v>
      </c>
      <c r="AA469">
        <v>11.6</v>
      </c>
      <c r="AB469">
        <v>0</v>
      </c>
      <c r="AC469">
        <v>0</v>
      </c>
      <c r="AD469">
        <v>1</v>
      </c>
      <c r="AE469">
        <v>0</v>
      </c>
      <c r="AG469">
        <v>0.02</v>
      </c>
      <c r="AH469">
        <v>2</v>
      </c>
      <c r="AI469">
        <v>991735931</v>
      </c>
      <c r="AJ469">
        <v>473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</row>
    <row r="470" spans="1:44">
      <c r="A470">
        <f ca="1">ROW(Source!A133)</f>
        <v>133</v>
      </c>
      <c r="B470">
        <v>991735932</v>
      </c>
      <c r="C470">
        <v>991735928</v>
      </c>
      <c r="D470">
        <v>337978401</v>
      </c>
      <c r="E470">
        <v>1</v>
      </c>
      <c r="F470">
        <v>1</v>
      </c>
      <c r="G470">
        <v>1</v>
      </c>
      <c r="H470">
        <v>3</v>
      </c>
      <c r="I470" t="s">
        <v>622</v>
      </c>
      <c r="J470" t="s">
        <v>623</v>
      </c>
      <c r="K470" t="s">
        <v>624</v>
      </c>
      <c r="L470">
        <v>1348</v>
      </c>
      <c r="N470">
        <v>39568864</v>
      </c>
      <c r="O470" t="s">
        <v>530</v>
      </c>
      <c r="P470" t="s">
        <v>530</v>
      </c>
      <c r="Q470">
        <v>1000</v>
      </c>
      <c r="X470">
        <v>1.3999999999999999E-4</v>
      </c>
      <c r="Y470">
        <v>10362</v>
      </c>
      <c r="Z470">
        <v>0</v>
      </c>
      <c r="AA470">
        <v>0</v>
      </c>
      <c r="AB470">
        <v>0</v>
      </c>
      <c r="AC470">
        <v>0</v>
      </c>
      <c r="AD470">
        <v>1</v>
      </c>
      <c r="AE470">
        <v>0</v>
      </c>
      <c r="AG470">
        <v>1.3999999999999999E-4</v>
      </c>
      <c r="AH470">
        <v>2</v>
      </c>
      <c r="AI470">
        <v>991735932</v>
      </c>
      <c r="AJ470">
        <v>474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</row>
    <row r="471" spans="1:44">
      <c r="A471">
        <f ca="1">ROW(Source!A133)</f>
        <v>133</v>
      </c>
      <c r="B471">
        <v>991735933</v>
      </c>
      <c r="C471">
        <v>991735928</v>
      </c>
      <c r="D471">
        <v>337978655</v>
      </c>
      <c r="E471">
        <v>1</v>
      </c>
      <c r="F471">
        <v>1</v>
      </c>
      <c r="G471">
        <v>1</v>
      </c>
      <c r="H471">
        <v>3</v>
      </c>
      <c r="I471" t="s">
        <v>642</v>
      </c>
      <c r="J471" t="s">
        <v>643</v>
      </c>
      <c r="K471" t="s">
        <v>644</v>
      </c>
      <c r="L471">
        <v>1348</v>
      </c>
      <c r="N471">
        <v>39568864</v>
      </c>
      <c r="O471" t="s">
        <v>530</v>
      </c>
      <c r="P471" t="s">
        <v>530</v>
      </c>
      <c r="Q471">
        <v>1000</v>
      </c>
      <c r="X471">
        <v>1.1000000000000001E-3</v>
      </c>
      <c r="Y471">
        <v>14830</v>
      </c>
      <c r="Z471">
        <v>0</v>
      </c>
      <c r="AA471">
        <v>0</v>
      </c>
      <c r="AB471">
        <v>0</v>
      </c>
      <c r="AC471">
        <v>0</v>
      </c>
      <c r="AD471">
        <v>1</v>
      </c>
      <c r="AE471">
        <v>0</v>
      </c>
      <c r="AG471">
        <v>1.1000000000000001E-3</v>
      </c>
      <c r="AH471">
        <v>2</v>
      </c>
      <c r="AI471">
        <v>991735933</v>
      </c>
      <c r="AJ471">
        <v>475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</row>
    <row r="472" spans="1:44">
      <c r="A472">
        <f ca="1">ROW(Source!A133)</f>
        <v>133</v>
      </c>
      <c r="B472">
        <v>991735934</v>
      </c>
      <c r="C472">
        <v>991735928</v>
      </c>
      <c r="D472">
        <v>338008699</v>
      </c>
      <c r="E472">
        <v>1</v>
      </c>
      <c r="F472">
        <v>1</v>
      </c>
      <c r="G472">
        <v>1</v>
      </c>
      <c r="H472">
        <v>3</v>
      </c>
      <c r="I472" t="s">
        <v>687</v>
      </c>
      <c r="J472" t="s">
        <v>233</v>
      </c>
      <c r="K472" t="s">
        <v>683</v>
      </c>
      <c r="L472">
        <v>195242642</v>
      </c>
      <c r="N472">
        <v>1010</v>
      </c>
      <c r="O472" t="s">
        <v>145</v>
      </c>
      <c r="P472" t="s">
        <v>145</v>
      </c>
      <c r="Q472">
        <v>1</v>
      </c>
      <c r="X472">
        <v>1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G472">
        <v>1</v>
      </c>
      <c r="AH472">
        <v>3</v>
      </c>
      <c r="AI472">
        <v>-1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</row>
    <row r="473" spans="1:44">
      <c r="A473">
        <f ca="1">ROW(Source!A133)</f>
        <v>133</v>
      </c>
      <c r="B473">
        <v>991735935</v>
      </c>
      <c r="C473">
        <v>991735928</v>
      </c>
      <c r="D473">
        <v>338025035</v>
      </c>
      <c r="E473">
        <v>1</v>
      </c>
      <c r="F473">
        <v>1</v>
      </c>
      <c r="G473">
        <v>1</v>
      </c>
      <c r="H473">
        <v>3</v>
      </c>
      <c r="I473" t="s">
        <v>200</v>
      </c>
      <c r="J473" t="s">
        <v>202</v>
      </c>
      <c r="K473" t="s">
        <v>201</v>
      </c>
      <c r="L473">
        <v>195242642</v>
      </c>
      <c r="N473">
        <v>1010</v>
      </c>
      <c r="O473" t="s">
        <v>145</v>
      </c>
      <c r="P473" t="s">
        <v>145</v>
      </c>
      <c r="Q473">
        <v>1</v>
      </c>
      <c r="X473">
        <v>2</v>
      </c>
      <c r="Y473">
        <v>27.99</v>
      </c>
      <c r="Z473">
        <v>0</v>
      </c>
      <c r="AA473">
        <v>0</v>
      </c>
      <c r="AB473">
        <v>0</v>
      </c>
      <c r="AC473">
        <v>0</v>
      </c>
      <c r="AD473">
        <v>1</v>
      </c>
      <c r="AE473">
        <v>0</v>
      </c>
      <c r="AG473">
        <v>2</v>
      </c>
      <c r="AH473">
        <v>2</v>
      </c>
      <c r="AI473">
        <v>991735935</v>
      </c>
      <c r="AJ473">
        <v>476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</row>
    <row r="474" spans="1:44">
      <c r="A474">
        <f ca="1">ROW(Source!A133)</f>
        <v>133</v>
      </c>
      <c r="B474">
        <v>991735936</v>
      </c>
      <c r="C474">
        <v>991735928</v>
      </c>
      <c r="D474">
        <v>338036064</v>
      </c>
      <c r="E474">
        <v>1</v>
      </c>
      <c r="F474">
        <v>1</v>
      </c>
      <c r="G474">
        <v>1</v>
      </c>
      <c r="H474">
        <v>3</v>
      </c>
      <c r="I474" t="s">
        <v>645</v>
      </c>
      <c r="J474" t="s">
        <v>646</v>
      </c>
      <c r="K474" t="s">
        <v>647</v>
      </c>
      <c r="L474">
        <v>1356</v>
      </c>
      <c r="N474">
        <v>1010</v>
      </c>
      <c r="O474" t="s">
        <v>589</v>
      </c>
      <c r="P474" t="s">
        <v>589</v>
      </c>
      <c r="Q474">
        <v>1000</v>
      </c>
      <c r="X474">
        <v>2E-3</v>
      </c>
      <c r="Y474">
        <v>3450.01</v>
      </c>
      <c r="Z474">
        <v>0</v>
      </c>
      <c r="AA474">
        <v>0</v>
      </c>
      <c r="AB474">
        <v>0</v>
      </c>
      <c r="AC474">
        <v>0</v>
      </c>
      <c r="AD474">
        <v>1</v>
      </c>
      <c r="AE474">
        <v>0</v>
      </c>
      <c r="AG474">
        <v>2E-3</v>
      </c>
      <c r="AH474">
        <v>2</v>
      </c>
      <c r="AI474">
        <v>991735936</v>
      </c>
      <c r="AJ474">
        <v>477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</row>
    <row r="475" spans="1:44">
      <c r="A475">
        <f ca="1">ROW(Source!A136)</f>
        <v>136</v>
      </c>
      <c r="B475">
        <v>991737119</v>
      </c>
      <c r="C475">
        <v>991737118</v>
      </c>
      <c r="D475">
        <v>338227192</v>
      </c>
      <c r="E475">
        <v>1</v>
      </c>
      <c r="F475">
        <v>1</v>
      </c>
      <c r="G475">
        <v>1</v>
      </c>
      <c r="H475">
        <v>1</v>
      </c>
      <c r="I475" t="s">
        <v>658</v>
      </c>
      <c r="K475" t="s">
        <v>659</v>
      </c>
      <c r="L475">
        <v>1369</v>
      </c>
      <c r="N475">
        <v>1013</v>
      </c>
      <c r="O475" t="s">
        <v>499</v>
      </c>
      <c r="P475" t="s">
        <v>499</v>
      </c>
      <c r="Q475">
        <v>1</v>
      </c>
      <c r="X475">
        <v>4.4000000000000004</v>
      </c>
      <c r="Y475">
        <v>0</v>
      </c>
      <c r="Z475">
        <v>0</v>
      </c>
      <c r="AA475">
        <v>0</v>
      </c>
      <c r="AB475">
        <v>9.6199999999999992</v>
      </c>
      <c r="AC475">
        <v>0</v>
      </c>
      <c r="AD475">
        <v>1</v>
      </c>
      <c r="AE475">
        <v>1</v>
      </c>
      <c r="AF475" t="s">
        <v>306</v>
      </c>
      <c r="AG475">
        <v>2.2000000000000002</v>
      </c>
      <c r="AH475">
        <v>2</v>
      </c>
      <c r="AI475">
        <v>991737119</v>
      </c>
      <c r="AJ475">
        <v>479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</row>
    <row r="476" spans="1:44">
      <c r="A476">
        <f ca="1">ROW(Source!A136)</f>
        <v>136</v>
      </c>
      <c r="B476">
        <v>991737120</v>
      </c>
      <c r="C476">
        <v>991737118</v>
      </c>
      <c r="D476">
        <v>338039342</v>
      </c>
      <c r="E476">
        <v>1</v>
      </c>
      <c r="F476">
        <v>1</v>
      </c>
      <c r="G476">
        <v>1</v>
      </c>
      <c r="H476">
        <v>2</v>
      </c>
      <c r="I476" t="s">
        <v>524</v>
      </c>
      <c r="J476" t="s">
        <v>525</v>
      </c>
      <c r="K476" t="s">
        <v>526</v>
      </c>
      <c r="L476">
        <v>1368</v>
      </c>
      <c r="N476">
        <v>91022270</v>
      </c>
      <c r="O476" t="s">
        <v>505</v>
      </c>
      <c r="P476" t="s">
        <v>505</v>
      </c>
      <c r="Q476">
        <v>1</v>
      </c>
      <c r="X476">
        <v>0.02</v>
      </c>
      <c r="Y476">
        <v>0</v>
      </c>
      <c r="Z476">
        <v>87.17</v>
      </c>
      <c r="AA476">
        <v>11.6</v>
      </c>
      <c r="AB476">
        <v>0</v>
      </c>
      <c r="AC476">
        <v>0</v>
      </c>
      <c r="AD476">
        <v>1</v>
      </c>
      <c r="AE476">
        <v>0</v>
      </c>
      <c r="AF476" t="s">
        <v>306</v>
      </c>
      <c r="AG476">
        <v>0.01</v>
      </c>
      <c r="AH476">
        <v>2</v>
      </c>
      <c r="AI476">
        <v>991737120</v>
      </c>
      <c r="AJ476">
        <v>480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</row>
    <row r="477" spans="1:44">
      <c r="A477">
        <f ca="1">ROW(Source!A136)</f>
        <v>136</v>
      </c>
      <c r="B477">
        <v>991737121</v>
      </c>
      <c r="C477">
        <v>991737118</v>
      </c>
      <c r="D477">
        <v>337974554</v>
      </c>
      <c r="E477">
        <v>1</v>
      </c>
      <c r="F477">
        <v>1</v>
      </c>
      <c r="G477">
        <v>1</v>
      </c>
      <c r="H477">
        <v>3</v>
      </c>
      <c r="I477" t="s">
        <v>630</v>
      </c>
      <c r="J477" t="s">
        <v>631</v>
      </c>
      <c r="K477" t="s">
        <v>632</v>
      </c>
      <c r="L477">
        <v>1346</v>
      </c>
      <c r="N477">
        <v>39568864</v>
      </c>
      <c r="O477" t="s">
        <v>540</v>
      </c>
      <c r="P477" t="s">
        <v>540</v>
      </c>
      <c r="Q477">
        <v>1</v>
      </c>
      <c r="X477">
        <v>0.04</v>
      </c>
      <c r="Y477">
        <v>23.09</v>
      </c>
      <c r="Z477">
        <v>0</v>
      </c>
      <c r="AA477">
        <v>0</v>
      </c>
      <c r="AB477">
        <v>0</v>
      </c>
      <c r="AC477">
        <v>0</v>
      </c>
      <c r="AD477">
        <v>1</v>
      </c>
      <c r="AE477">
        <v>0</v>
      </c>
      <c r="AF477" t="s">
        <v>212</v>
      </c>
      <c r="AG477">
        <v>0</v>
      </c>
      <c r="AH477">
        <v>2</v>
      </c>
      <c r="AI477">
        <v>991737121</v>
      </c>
      <c r="AJ477">
        <v>481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</row>
    <row r="478" spans="1:44">
      <c r="A478">
        <f ca="1">ROW(Source!A136)</f>
        <v>136</v>
      </c>
      <c r="B478">
        <v>991737122</v>
      </c>
      <c r="C478">
        <v>991737118</v>
      </c>
      <c r="D478">
        <v>337978661</v>
      </c>
      <c r="E478">
        <v>1</v>
      </c>
      <c r="F478">
        <v>1</v>
      </c>
      <c r="G478">
        <v>1</v>
      </c>
      <c r="H478">
        <v>3</v>
      </c>
      <c r="I478" t="s">
        <v>660</v>
      </c>
      <c r="J478" t="s">
        <v>661</v>
      </c>
      <c r="K478" t="s">
        <v>662</v>
      </c>
      <c r="L478">
        <v>1346</v>
      </c>
      <c r="N478">
        <v>39568864</v>
      </c>
      <c r="O478" t="s">
        <v>540</v>
      </c>
      <c r="P478" t="s">
        <v>540</v>
      </c>
      <c r="Q478">
        <v>1</v>
      </c>
      <c r="X478">
        <v>8.4000000000000005E-2</v>
      </c>
      <c r="Y478">
        <v>9.0399999999999991</v>
      </c>
      <c r="Z478">
        <v>0</v>
      </c>
      <c r="AA478">
        <v>0</v>
      </c>
      <c r="AB478">
        <v>0</v>
      </c>
      <c r="AC478">
        <v>0</v>
      </c>
      <c r="AD478">
        <v>1</v>
      </c>
      <c r="AE478">
        <v>0</v>
      </c>
      <c r="AF478" t="s">
        <v>212</v>
      </c>
      <c r="AG478">
        <v>0</v>
      </c>
      <c r="AH478">
        <v>2</v>
      </c>
      <c r="AI478">
        <v>991737122</v>
      </c>
      <c r="AJ478">
        <v>482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</row>
    <row r="479" spans="1:44">
      <c r="A479">
        <f ca="1">ROW(Source!A136)</f>
        <v>136</v>
      </c>
      <c r="B479">
        <v>991737123</v>
      </c>
      <c r="C479">
        <v>991737118</v>
      </c>
      <c r="D479">
        <v>338036237</v>
      </c>
      <c r="E479">
        <v>1</v>
      </c>
      <c r="F479">
        <v>1</v>
      </c>
      <c r="G479">
        <v>1</v>
      </c>
      <c r="H479">
        <v>3</v>
      </c>
      <c r="I479" t="s">
        <v>663</v>
      </c>
      <c r="J479" t="s">
        <v>664</v>
      </c>
      <c r="K479" t="s">
        <v>665</v>
      </c>
      <c r="L479">
        <v>1374</v>
      </c>
      <c r="N479">
        <v>1013</v>
      </c>
      <c r="O479" t="s">
        <v>666</v>
      </c>
      <c r="P479" t="s">
        <v>666</v>
      </c>
      <c r="Q479">
        <v>1</v>
      </c>
      <c r="X479">
        <v>0.85</v>
      </c>
      <c r="Y479">
        <v>1</v>
      </c>
      <c r="Z479">
        <v>0</v>
      </c>
      <c r="AA479">
        <v>0</v>
      </c>
      <c r="AB479">
        <v>0</v>
      </c>
      <c r="AC479">
        <v>0</v>
      </c>
      <c r="AD479">
        <v>1</v>
      </c>
      <c r="AE479">
        <v>0</v>
      </c>
      <c r="AF479" t="s">
        <v>212</v>
      </c>
      <c r="AG479">
        <v>0</v>
      </c>
      <c r="AH479">
        <v>2</v>
      </c>
      <c r="AI479">
        <v>991737123</v>
      </c>
      <c r="AJ479">
        <v>483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</row>
    <row r="480" spans="1:44">
      <c r="A480">
        <f ca="1">ROW(Source!A137)</f>
        <v>137</v>
      </c>
      <c r="B480">
        <v>991737119</v>
      </c>
      <c r="C480">
        <v>991737118</v>
      </c>
      <c r="D480">
        <v>338227192</v>
      </c>
      <c r="E480">
        <v>1</v>
      </c>
      <c r="F480">
        <v>1</v>
      </c>
      <c r="G480">
        <v>1</v>
      </c>
      <c r="H480">
        <v>1</v>
      </c>
      <c r="I480" t="s">
        <v>658</v>
      </c>
      <c r="K480" t="s">
        <v>659</v>
      </c>
      <c r="L480">
        <v>1369</v>
      </c>
      <c r="N480">
        <v>1013</v>
      </c>
      <c r="O480" t="s">
        <v>499</v>
      </c>
      <c r="P480" t="s">
        <v>499</v>
      </c>
      <c r="Q480">
        <v>1</v>
      </c>
      <c r="X480">
        <v>4.4000000000000004</v>
      </c>
      <c r="Y480">
        <v>0</v>
      </c>
      <c r="Z480">
        <v>0</v>
      </c>
      <c r="AA480">
        <v>0</v>
      </c>
      <c r="AB480">
        <v>9.6199999999999992</v>
      </c>
      <c r="AC480">
        <v>0</v>
      </c>
      <c r="AD480">
        <v>1</v>
      </c>
      <c r="AE480">
        <v>1</v>
      </c>
      <c r="AF480" t="s">
        <v>306</v>
      </c>
      <c r="AG480">
        <v>2.2000000000000002</v>
      </c>
      <c r="AH480">
        <v>2</v>
      </c>
      <c r="AI480">
        <v>991737119</v>
      </c>
      <c r="AJ480">
        <v>484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</row>
    <row r="481" spans="1:44">
      <c r="A481">
        <f ca="1">ROW(Source!A137)</f>
        <v>137</v>
      </c>
      <c r="B481">
        <v>991737120</v>
      </c>
      <c r="C481">
        <v>991737118</v>
      </c>
      <c r="D481">
        <v>338039342</v>
      </c>
      <c r="E481">
        <v>1</v>
      </c>
      <c r="F481">
        <v>1</v>
      </c>
      <c r="G481">
        <v>1</v>
      </c>
      <c r="H481">
        <v>2</v>
      </c>
      <c r="I481" t="s">
        <v>524</v>
      </c>
      <c r="J481" t="s">
        <v>525</v>
      </c>
      <c r="K481" t="s">
        <v>526</v>
      </c>
      <c r="L481">
        <v>1368</v>
      </c>
      <c r="N481">
        <v>91022270</v>
      </c>
      <c r="O481" t="s">
        <v>505</v>
      </c>
      <c r="P481" t="s">
        <v>505</v>
      </c>
      <c r="Q481">
        <v>1</v>
      </c>
      <c r="X481">
        <v>0.02</v>
      </c>
      <c r="Y481">
        <v>0</v>
      </c>
      <c r="Z481">
        <v>87.17</v>
      </c>
      <c r="AA481">
        <v>11.6</v>
      </c>
      <c r="AB481">
        <v>0</v>
      </c>
      <c r="AC481">
        <v>0</v>
      </c>
      <c r="AD481">
        <v>1</v>
      </c>
      <c r="AE481">
        <v>0</v>
      </c>
      <c r="AF481" t="s">
        <v>306</v>
      </c>
      <c r="AG481">
        <v>0.01</v>
      </c>
      <c r="AH481">
        <v>2</v>
      </c>
      <c r="AI481">
        <v>991737120</v>
      </c>
      <c r="AJ481">
        <v>485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</row>
    <row r="482" spans="1:44">
      <c r="A482">
        <f ca="1">ROW(Source!A137)</f>
        <v>137</v>
      </c>
      <c r="B482">
        <v>991737121</v>
      </c>
      <c r="C482">
        <v>991737118</v>
      </c>
      <c r="D482">
        <v>337974554</v>
      </c>
      <c r="E482">
        <v>1</v>
      </c>
      <c r="F482">
        <v>1</v>
      </c>
      <c r="G482">
        <v>1</v>
      </c>
      <c r="H482">
        <v>3</v>
      </c>
      <c r="I482" t="s">
        <v>630</v>
      </c>
      <c r="J482" t="s">
        <v>631</v>
      </c>
      <c r="K482" t="s">
        <v>632</v>
      </c>
      <c r="L482">
        <v>1346</v>
      </c>
      <c r="N482">
        <v>39568864</v>
      </c>
      <c r="O482" t="s">
        <v>540</v>
      </c>
      <c r="P482" t="s">
        <v>540</v>
      </c>
      <c r="Q482">
        <v>1</v>
      </c>
      <c r="X482">
        <v>0.04</v>
      </c>
      <c r="Y482">
        <v>23.09</v>
      </c>
      <c r="Z482">
        <v>0</v>
      </c>
      <c r="AA482">
        <v>0</v>
      </c>
      <c r="AB482">
        <v>0</v>
      </c>
      <c r="AC482">
        <v>0</v>
      </c>
      <c r="AD482">
        <v>1</v>
      </c>
      <c r="AE482">
        <v>0</v>
      </c>
      <c r="AF482" t="s">
        <v>212</v>
      </c>
      <c r="AG482">
        <v>0</v>
      </c>
      <c r="AH482">
        <v>2</v>
      </c>
      <c r="AI482">
        <v>991737121</v>
      </c>
      <c r="AJ482">
        <v>486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</row>
    <row r="483" spans="1:44">
      <c r="A483">
        <f ca="1">ROW(Source!A137)</f>
        <v>137</v>
      </c>
      <c r="B483">
        <v>991737122</v>
      </c>
      <c r="C483">
        <v>991737118</v>
      </c>
      <c r="D483">
        <v>337978661</v>
      </c>
      <c r="E483">
        <v>1</v>
      </c>
      <c r="F483">
        <v>1</v>
      </c>
      <c r="G483">
        <v>1</v>
      </c>
      <c r="H483">
        <v>3</v>
      </c>
      <c r="I483" t="s">
        <v>660</v>
      </c>
      <c r="J483" t="s">
        <v>661</v>
      </c>
      <c r="K483" t="s">
        <v>662</v>
      </c>
      <c r="L483">
        <v>1346</v>
      </c>
      <c r="N483">
        <v>39568864</v>
      </c>
      <c r="O483" t="s">
        <v>540</v>
      </c>
      <c r="P483" t="s">
        <v>540</v>
      </c>
      <c r="Q483">
        <v>1</v>
      </c>
      <c r="X483">
        <v>8.4000000000000005E-2</v>
      </c>
      <c r="Y483">
        <v>9.0399999999999991</v>
      </c>
      <c r="Z483">
        <v>0</v>
      </c>
      <c r="AA483">
        <v>0</v>
      </c>
      <c r="AB483">
        <v>0</v>
      </c>
      <c r="AC483">
        <v>0</v>
      </c>
      <c r="AD483">
        <v>1</v>
      </c>
      <c r="AE483">
        <v>0</v>
      </c>
      <c r="AF483" t="s">
        <v>212</v>
      </c>
      <c r="AG483">
        <v>0</v>
      </c>
      <c r="AH483">
        <v>2</v>
      </c>
      <c r="AI483">
        <v>991737122</v>
      </c>
      <c r="AJ483">
        <v>487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</row>
    <row r="484" spans="1:44">
      <c r="A484">
        <f ca="1">ROW(Source!A137)</f>
        <v>137</v>
      </c>
      <c r="B484">
        <v>991737123</v>
      </c>
      <c r="C484">
        <v>991737118</v>
      </c>
      <c r="D484">
        <v>338036237</v>
      </c>
      <c r="E484">
        <v>1</v>
      </c>
      <c r="F484">
        <v>1</v>
      </c>
      <c r="G484">
        <v>1</v>
      </c>
      <c r="H484">
        <v>3</v>
      </c>
      <c r="I484" t="s">
        <v>663</v>
      </c>
      <c r="J484" t="s">
        <v>664</v>
      </c>
      <c r="K484" t="s">
        <v>665</v>
      </c>
      <c r="L484">
        <v>1374</v>
      </c>
      <c r="N484">
        <v>1013</v>
      </c>
      <c r="O484" t="s">
        <v>666</v>
      </c>
      <c r="P484" t="s">
        <v>666</v>
      </c>
      <c r="Q484">
        <v>1</v>
      </c>
      <c r="X484">
        <v>0.85</v>
      </c>
      <c r="Y484">
        <v>1</v>
      </c>
      <c r="Z484">
        <v>0</v>
      </c>
      <c r="AA484">
        <v>0</v>
      </c>
      <c r="AB484">
        <v>0</v>
      </c>
      <c r="AC484">
        <v>0</v>
      </c>
      <c r="AD484">
        <v>1</v>
      </c>
      <c r="AE484">
        <v>0</v>
      </c>
      <c r="AF484" t="s">
        <v>212</v>
      </c>
      <c r="AG484">
        <v>0</v>
      </c>
      <c r="AH484">
        <v>2</v>
      </c>
      <c r="AI484">
        <v>991737123</v>
      </c>
      <c r="AJ484">
        <v>488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</row>
    <row r="485" spans="1:44">
      <c r="A485">
        <f ca="1">ROW(Source!A138)</f>
        <v>138</v>
      </c>
      <c r="B485">
        <v>991737606</v>
      </c>
      <c r="C485">
        <v>991737141</v>
      </c>
      <c r="D485">
        <v>338227192</v>
      </c>
      <c r="E485">
        <v>1</v>
      </c>
      <c r="F485">
        <v>1</v>
      </c>
      <c r="G485">
        <v>1</v>
      </c>
      <c r="H485">
        <v>1</v>
      </c>
      <c r="I485" t="s">
        <v>658</v>
      </c>
      <c r="K485" t="s">
        <v>659</v>
      </c>
      <c r="L485">
        <v>1369</v>
      </c>
      <c r="N485">
        <v>1013</v>
      </c>
      <c r="O485" t="s">
        <v>499</v>
      </c>
      <c r="P485" t="s">
        <v>499</v>
      </c>
      <c r="Q485">
        <v>1</v>
      </c>
      <c r="X485">
        <v>4.4000000000000004</v>
      </c>
      <c r="Y485">
        <v>0</v>
      </c>
      <c r="Z485">
        <v>0</v>
      </c>
      <c r="AA485">
        <v>0</v>
      </c>
      <c r="AB485">
        <v>9.6199999999999992</v>
      </c>
      <c r="AC485">
        <v>0</v>
      </c>
      <c r="AD485">
        <v>1</v>
      </c>
      <c r="AE485">
        <v>1</v>
      </c>
      <c r="AG485">
        <v>4.4000000000000004</v>
      </c>
      <c r="AH485">
        <v>2</v>
      </c>
      <c r="AI485">
        <v>991737606</v>
      </c>
      <c r="AJ485">
        <v>489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</row>
    <row r="486" spans="1:44">
      <c r="A486">
        <f ca="1">ROW(Source!A138)</f>
        <v>138</v>
      </c>
      <c r="B486">
        <v>991737607</v>
      </c>
      <c r="C486">
        <v>991737141</v>
      </c>
      <c r="D486">
        <v>338039342</v>
      </c>
      <c r="E486">
        <v>1</v>
      </c>
      <c r="F486">
        <v>1</v>
      </c>
      <c r="G486">
        <v>1</v>
      </c>
      <c r="H486">
        <v>2</v>
      </c>
      <c r="I486" t="s">
        <v>524</v>
      </c>
      <c r="J486" t="s">
        <v>525</v>
      </c>
      <c r="K486" t="s">
        <v>526</v>
      </c>
      <c r="L486">
        <v>1368</v>
      </c>
      <c r="N486">
        <v>91022270</v>
      </c>
      <c r="O486" t="s">
        <v>505</v>
      </c>
      <c r="P486" t="s">
        <v>505</v>
      </c>
      <c r="Q486">
        <v>1</v>
      </c>
      <c r="X486">
        <v>0.02</v>
      </c>
      <c r="Y486">
        <v>0</v>
      </c>
      <c r="Z486">
        <v>87.17</v>
      </c>
      <c r="AA486">
        <v>11.6</v>
      </c>
      <c r="AB486">
        <v>0</v>
      </c>
      <c r="AC486">
        <v>0</v>
      </c>
      <c r="AD486">
        <v>1</v>
      </c>
      <c r="AE486">
        <v>0</v>
      </c>
      <c r="AG486">
        <v>0.02</v>
      </c>
      <c r="AH486">
        <v>2</v>
      </c>
      <c r="AI486">
        <v>991737607</v>
      </c>
      <c r="AJ486">
        <v>490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</row>
    <row r="487" spans="1:44">
      <c r="A487">
        <f ca="1">ROW(Source!A138)</f>
        <v>138</v>
      </c>
      <c r="B487">
        <v>991737608</v>
      </c>
      <c r="C487">
        <v>991737141</v>
      </c>
      <c r="D487">
        <v>337974554</v>
      </c>
      <c r="E487">
        <v>1</v>
      </c>
      <c r="F487">
        <v>1</v>
      </c>
      <c r="G487">
        <v>1</v>
      </c>
      <c r="H487">
        <v>3</v>
      </c>
      <c r="I487" t="s">
        <v>630</v>
      </c>
      <c r="J487" t="s">
        <v>631</v>
      </c>
      <c r="K487" t="s">
        <v>632</v>
      </c>
      <c r="L487">
        <v>1346</v>
      </c>
      <c r="N487">
        <v>39568864</v>
      </c>
      <c r="O487" t="s">
        <v>540</v>
      </c>
      <c r="P487" t="s">
        <v>540</v>
      </c>
      <c r="Q487">
        <v>1</v>
      </c>
      <c r="X487">
        <v>0.04</v>
      </c>
      <c r="Y487">
        <v>23.09</v>
      </c>
      <c r="Z487">
        <v>0</v>
      </c>
      <c r="AA487">
        <v>0</v>
      </c>
      <c r="AB487">
        <v>0</v>
      </c>
      <c r="AC487">
        <v>0</v>
      </c>
      <c r="AD487">
        <v>1</v>
      </c>
      <c r="AE487">
        <v>0</v>
      </c>
      <c r="AG487">
        <v>0.04</v>
      </c>
      <c r="AH487">
        <v>2</v>
      </c>
      <c r="AI487">
        <v>991737608</v>
      </c>
      <c r="AJ487">
        <v>491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</row>
    <row r="488" spans="1:44">
      <c r="A488">
        <f ca="1">ROW(Source!A138)</f>
        <v>138</v>
      </c>
      <c r="B488">
        <v>991737609</v>
      </c>
      <c r="C488">
        <v>991737141</v>
      </c>
      <c r="D488">
        <v>337978661</v>
      </c>
      <c r="E488">
        <v>1</v>
      </c>
      <c r="F488">
        <v>1</v>
      </c>
      <c r="G488">
        <v>1</v>
      </c>
      <c r="H488">
        <v>3</v>
      </c>
      <c r="I488" t="s">
        <v>660</v>
      </c>
      <c r="J488" t="s">
        <v>661</v>
      </c>
      <c r="K488" t="s">
        <v>662</v>
      </c>
      <c r="L488">
        <v>1346</v>
      </c>
      <c r="N488">
        <v>39568864</v>
      </c>
      <c r="O488" t="s">
        <v>540</v>
      </c>
      <c r="P488" t="s">
        <v>540</v>
      </c>
      <c r="Q488">
        <v>1</v>
      </c>
      <c r="X488">
        <v>8.4000000000000005E-2</v>
      </c>
      <c r="Y488">
        <v>9.0399999999999991</v>
      </c>
      <c r="Z488">
        <v>0</v>
      </c>
      <c r="AA488">
        <v>0</v>
      </c>
      <c r="AB488">
        <v>0</v>
      </c>
      <c r="AC488">
        <v>0</v>
      </c>
      <c r="AD488">
        <v>1</v>
      </c>
      <c r="AE488">
        <v>0</v>
      </c>
      <c r="AG488">
        <v>8.4000000000000005E-2</v>
      </c>
      <c r="AH488">
        <v>2</v>
      </c>
      <c r="AI488">
        <v>991737609</v>
      </c>
      <c r="AJ488">
        <v>492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</row>
    <row r="489" spans="1:44">
      <c r="A489">
        <f ca="1">ROW(Source!A138)</f>
        <v>138</v>
      </c>
      <c r="B489">
        <v>991737610</v>
      </c>
      <c r="C489">
        <v>991737141</v>
      </c>
      <c r="D489">
        <v>338036237</v>
      </c>
      <c r="E489">
        <v>1</v>
      </c>
      <c r="F489">
        <v>1</v>
      </c>
      <c r="G489">
        <v>1</v>
      </c>
      <c r="H489">
        <v>3</v>
      </c>
      <c r="I489" t="s">
        <v>663</v>
      </c>
      <c r="J489" t="s">
        <v>664</v>
      </c>
      <c r="K489" t="s">
        <v>665</v>
      </c>
      <c r="L489">
        <v>1374</v>
      </c>
      <c r="N489">
        <v>1013</v>
      </c>
      <c r="O489" t="s">
        <v>666</v>
      </c>
      <c r="P489" t="s">
        <v>666</v>
      </c>
      <c r="Q489">
        <v>1</v>
      </c>
      <c r="X489">
        <v>0.85</v>
      </c>
      <c r="Y489">
        <v>1</v>
      </c>
      <c r="Z489">
        <v>0</v>
      </c>
      <c r="AA489">
        <v>0</v>
      </c>
      <c r="AB489">
        <v>0</v>
      </c>
      <c r="AC489">
        <v>0</v>
      </c>
      <c r="AD489">
        <v>1</v>
      </c>
      <c r="AE489">
        <v>0</v>
      </c>
      <c r="AG489">
        <v>0.85</v>
      </c>
      <c r="AH489">
        <v>2</v>
      </c>
      <c r="AI489">
        <v>991737610</v>
      </c>
      <c r="AJ489">
        <v>493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</row>
    <row r="490" spans="1:44">
      <c r="A490">
        <f ca="1">ROW(Source!A139)</f>
        <v>139</v>
      </c>
      <c r="B490">
        <v>991737606</v>
      </c>
      <c r="C490">
        <v>991737141</v>
      </c>
      <c r="D490">
        <v>338227192</v>
      </c>
      <c r="E490">
        <v>1</v>
      </c>
      <c r="F490">
        <v>1</v>
      </c>
      <c r="G490">
        <v>1</v>
      </c>
      <c r="H490">
        <v>1</v>
      </c>
      <c r="I490" t="s">
        <v>658</v>
      </c>
      <c r="K490" t="s">
        <v>659</v>
      </c>
      <c r="L490">
        <v>1369</v>
      </c>
      <c r="N490">
        <v>1013</v>
      </c>
      <c r="O490" t="s">
        <v>499</v>
      </c>
      <c r="P490" t="s">
        <v>499</v>
      </c>
      <c r="Q490">
        <v>1</v>
      </c>
      <c r="X490">
        <v>4.4000000000000004</v>
      </c>
      <c r="Y490">
        <v>0</v>
      </c>
      <c r="Z490">
        <v>0</v>
      </c>
      <c r="AA490">
        <v>0</v>
      </c>
      <c r="AB490">
        <v>9.6199999999999992</v>
      </c>
      <c r="AC490">
        <v>0</v>
      </c>
      <c r="AD490">
        <v>1</v>
      </c>
      <c r="AE490">
        <v>1</v>
      </c>
      <c r="AG490">
        <v>4.4000000000000004</v>
      </c>
      <c r="AH490">
        <v>2</v>
      </c>
      <c r="AI490">
        <v>991737606</v>
      </c>
      <c r="AJ490">
        <v>497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</row>
    <row r="491" spans="1:44">
      <c r="A491">
        <f ca="1">ROW(Source!A139)</f>
        <v>139</v>
      </c>
      <c r="B491">
        <v>991737607</v>
      </c>
      <c r="C491">
        <v>991737141</v>
      </c>
      <c r="D491">
        <v>338039342</v>
      </c>
      <c r="E491">
        <v>1</v>
      </c>
      <c r="F491">
        <v>1</v>
      </c>
      <c r="G491">
        <v>1</v>
      </c>
      <c r="H491">
        <v>2</v>
      </c>
      <c r="I491" t="s">
        <v>524</v>
      </c>
      <c r="J491" t="s">
        <v>525</v>
      </c>
      <c r="K491" t="s">
        <v>526</v>
      </c>
      <c r="L491">
        <v>1368</v>
      </c>
      <c r="N491">
        <v>91022270</v>
      </c>
      <c r="O491" t="s">
        <v>505</v>
      </c>
      <c r="P491" t="s">
        <v>505</v>
      </c>
      <c r="Q491">
        <v>1</v>
      </c>
      <c r="X491">
        <v>0.02</v>
      </c>
      <c r="Y491">
        <v>0</v>
      </c>
      <c r="Z491">
        <v>87.17</v>
      </c>
      <c r="AA491">
        <v>11.6</v>
      </c>
      <c r="AB491">
        <v>0</v>
      </c>
      <c r="AC491">
        <v>0</v>
      </c>
      <c r="AD491">
        <v>1</v>
      </c>
      <c r="AE491">
        <v>0</v>
      </c>
      <c r="AG491">
        <v>0.02</v>
      </c>
      <c r="AH491">
        <v>2</v>
      </c>
      <c r="AI491">
        <v>991737607</v>
      </c>
      <c r="AJ491">
        <v>498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</row>
    <row r="492" spans="1:44">
      <c r="A492">
        <f ca="1">ROW(Source!A139)</f>
        <v>139</v>
      </c>
      <c r="B492">
        <v>991737608</v>
      </c>
      <c r="C492">
        <v>991737141</v>
      </c>
      <c r="D492">
        <v>337974554</v>
      </c>
      <c r="E492">
        <v>1</v>
      </c>
      <c r="F492">
        <v>1</v>
      </c>
      <c r="G492">
        <v>1</v>
      </c>
      <c r="H492">
        <v>3</v>
      </c>
      <c r="I492" t="s">
        <v>630</v>
      </c>
      <c r="J492" t="s">
        <v>631</v>
      </c>
      <c r="K492" t="s">
        <v>632</v>
      </c>
      <c r="L492">
        <v>1346</v>
      </c>
      <c r="N492">
        <v>39568864</v>
      </c>
      <c r="O492" t="s">
        <v>540</v>
      </c>
      <c r="P492" t="s">
        <v>540</v>
      </c>
      <c r="Q492">
        <v>1</v>
      </c>
      <c r="X492">
        <v>0.04</v>
      </c>
      <c r="Y492">
        <v>23.09</v>
      </c>
      <c r="Z492">
        <v>0</v>
      </c>
      <c r="AA492">
        <v>0</v>
      </c>
      <c r="AB492">
        <v>0</v>
      </c>
      <c r="AC492">
        <v>0</v>
      </c>
      <c r="AD492">
        <v>1</v>
      </c>
      <c r="AE492">
        <v>0</v>
      </c>
      <c r="AG492">
        <v>0.04</v>
      </c>
      <c r="AH492">
        <v>2</v>
      </c>
      <c r="AI492">
        <v>991737608</v>
      </c>
      <c r="AJ492">
        <v>499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</row>
    <row r="493" spans="1:44">
      <c r="A493">
        <f ca="1">ROW(Source!A139)</f>
        <v>139</v>
      </c>
      <c r="B493">
        <v>991737609</v>
      </c>
      <c r="C493">
        <v>991737141</v>
      </c>
      <c r="D493">
        <v>337978661</v>
      </c>
      <c r="E493">
        <v>1</v>
      </c>
      <c r="F493">
        <v>1</v>
      </c>
      <c r="G493">
        <v>1</v>
      </c>
      <c r="H493">
        <v>3</v>
      </c>
      <c r="I493" t="s">
        <v>660</v>
      </c>
      <c r="J493" t="s">
        <v>661</v>
      </c>
      <c r="K493" t="s">
        <v>662</v>
      </c>
      <c r="L493">
        <v>1346</v>
      </c>
      <c r="N493">
        <v>39568864</v>
      </c>
      <c r="O493" t="s">
        <v>540</v>
      </c>
      <c r="P493" t="s">
        <v>540</v>
      </c>
      <c r="Q493">
        <v>1</v>
      </c>
      <c r="X493">
        <v>8.4000000000000005E-2</v>
      </c>
      <c r="Y493">
        <v>9.0399999999999991</v>
      </c>
      <c r="Z493">
        <v>0</v>
      </c>
      <c r="AA493">
        <v>0</v>
      </c>
      <c r="AB493">
        <v>0</v>
      </c>
      <c r="AC493">
        <v>0</v>
      </c>
      <c r="AD493">
        <v>1</v>
      </c>
      <c r="AE493">
        <v>0</v>
      </c>
      <c r="AG493">
        <v>8.4000000000000005E-2</v>
      </c>
      <c r="AH493">
        <v>2</v>
      </c>
      <c r="AI493">
        <v>991737609</v>
      </c>
      <c r="AJ493">
        <v>500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</row>
    <row r="494" spans="1:44">
      <c r="A494">
        <f ca="1">ROW(Source!A139)</f>
        <v>139</v>
      </c>
      <c r="B494">
        <v>991737610</v>
      </c>
      <c r="C494">
        <v>991737141</v>
      </c>
      <c r="D494">
        <v>338036237</v>
      </c>
      <c r="E494">
        <v>1</v>
      </c>
      <c r="F494">
        <v>1</v>
      </c>
      <c r="G494">
        <v>1</v>
      </c>
      <c r="H494">
        <v>3</v>
      </c>
      <c r="I494" t="s">
        <v>663</v>
      </c>
      <c r="J494" t="s">
        <v>664</v>
      </c>
      <c r="K494" t="s">
        <v>665</v>
      </c>
      <c r="L494">
        <v>1374</v>
      </c>
      <c r="N494">
        <v>1013</v>
      </c>
      <c r="O494" t="s">
        <v>666</v>
      </c>
      <c r="P494" t="s">
        <v>666</v>
      </c>
      <c r="Q494">
        <v>1</v>
      </c>
      <c r="X494">
        <v>0.85</v>
      </c>
      <c r="Y494">
        <v>1</v>
      </c>
      <c r="Z494">
        <v>0</v>
      </c>
      <c r="AA494">
        <v>0</v>
      </c>
      <c r="AB494">
        <v>0</v>
      </c>
      <c r="AC494">
        <v>0</v>
      </c>
      <c r="AD494">
        <v>1</v>
      </c>
      <c r="AE494">
        <v>0</v>
      </c>
      <c r="AG494">
        <v>0.85</v>
      </c>
      <c r="AH494">
        <v>2</v>
      </c>
      <c r="AI494">
        <v>991737610</v>
      </c>
      <c r="AJ494">
        <v>501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</row>
    <row r="495" spans="1:44">
      <c r="A495">
        <f ca="1">ROW(Source!A146)</f>
        <v>146</v>
      </c>
      <c r="B495">
        <v>991737125</v>
      </c>
      <c r="C495">
        <v>991737124</v>
      </c>
      <c r="D495">
        <v>338227192</v>
      </c>
      <c r="E495">
        <v>1</v>
      </c>
      <c r="F495">
        <v>1</v>
      </c>
      <c r="G495">
        <v>1</v>
      </c>
      <c r="H495">
        <v>1</v>
      </c>
      <c r="I495" t="s">
        <v>658</v>
      </c>
      <c r="K495" t="s">
        <v>659</v>
      </c>
      <c r="L495">
        <v>1369</v>
      </c>
      <c r="N495">
        <v>1013</v>
      </c>
      <c r="O495" t="s">
        <v>499</v>
      </c>
      <c r="P495" t="s">
        <v>499</v>
      </c>
      <c r="Q495">
        <v>1</v>
      </c>
      <c r="X495">
        <v>4.4000000000000004</v>
      </c>
      <c r="Y495">
        <v>0</v>
      </c>
      <c r="Z495">
        <v>0</v>
      </c>
      <c r="AA495">
        <v>0</v>
      </c>
      <c r="AB495">
        <v>9.6199999999999992</v>
      </c>
      <c r="AC495">
        <v>0</v>
      </c>
      <c r="AD495">
        <v>1</v>
      </c>
      <c r="AE495">
        <v>1</v>
      </c>
      <c r="AF495" t="s">
        <v>306</v>
      </c>
      <c r="AG495">
        <v>2.2000000000000002</v>
      </c>
      <c r="AH495">
        <v>2</v>
      </c>
      <c r="AI495">
        <v>991737125</v>
      </c>
      <c r="AJ495">
        <v>505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</row>
    <row r="496" spans="1:44">
      <c r="A496">
        <f ca="1">ROW(Source!A146)</f>
        <v>146</v>
      </c>
      <c r="B496">
        <v>991737126</v>
      </c>
      <c r="C496">
        <v>991737124</v>
      </c>
      <c r="D496">
        <v>338039342</v>
      </c>
      <c r="E496">
        <v>1</v>
      </c>
      <c r="F496">
        <v>1</v>
      </c>
      <c r="G496">
        <v>1</v>
      </c>
      <c r="H496">
        <v>2</v>
      </c>
      <c r="I496" t="s">
        <v>524</v>
      </c>
      <c r="J496" t="s">
        <v>525</v>
      </c>
      <c r="K496" t="s">
        <v>526</v>
      </c>
      <c r="L496">
        <v>1368</v>
      </c>
      <c r="N496">
        <v>91022270</v>
      </c>
      <c r="O496" t="s">
        <v>505</v>
      </c>
      <c r="P496" t="s">
        <v>505</v>
      </c>
      <c r="Q496">
        <v>1</v>
      </c>
      <c r="X496">
        <v>0.03</v>
      </c>
      <c r="Y496">
        <v>0</v>
      </c>
      <c r="Z496">
        <v>87.17</v>
      </c>
      <c r="AA496">
        <v>11.6</v>
      </c>
      <c r="AB496">
        <v>0</v>
      </c>
      <c r="AC496">
        <v>0</v>
      </c>
      <c r="AD496">
        <v>1</v>
      </c>
      <c r="AE496">
        <v>0</v>
      </c>
      <c r="AF496" t="s">
        <v>306</v>
      </c>
      <c r="AG496">
        <v>1.4999999999999999E-2</v>
      </c>
      <c r="AH496">
        <v>2</v>
      </c>
      <c r="AI496">
        <v>991737126</v>
      </c>
      <c r="AJ496">
        <v>506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</row>
    <row r="497" spans="1:44">
      <c r="A497">
        <f ca="1">ROW(Source!A146)</f>
        <v>146</v>
      </c>
      <c r="B497">
        <v>991737127</v>
      </c>
      <c r="C497">
        <v>991737124</v>
      </c>
      <c r="D497">
        <v>337974554</v>
      </c>
      <c r="E497">
        <v>1</v>
      </c>
      <c r="F497">
        <v>1</v>
      </c>
      <c r="G497">
        <v>1</v>
      </c>
      <c r="H497">
        <v>3</v>
      </c>
      <c r="I497" t="s">
        <v>630</v>
      </c>
      <c r="J497" t="s">
        <v>631</v>
      </c>
      <c r="K497" t="s">
        <v>632</v>
      </c>
      <c r="L497">
        <v>1346</v>
      </c>
      <c r="N497">
        <v>39568864</v>
      </c>
      <c r="O497" t="s">
        <v>540</v>
      </c>
      <c r="P497" t="s">
        <v>540</v>
      </c>
      <c r="Q497">
        <v>1</v>
      </c>
      <c r="X497">
        <v>0.06</v>
      </c>
      <c r="Y497">
        <v>23.09</v>
      </c>
      <c r="Z497">
        <v>0</v>
      </c>
      <c r="AA497">
        <v>0</v>
      </c>
      <c r="AB497">
        <v>0</v>
      </c>
      <c r="AC497">
        <v>0</v>
      </c>
      <c r="AD497">
        <v>1</v>
      </c>
      <c r="AE497">
        <v>0</v>
      </c>
      <c r="AF497" t="s">
        <v>212</v>
      </c>
      <c r="AG497">
        <v>0</v>
      </c>
      <c r="AH497">
        <v>2</v>
      </c>
      <c r="AI497">
        <v>991737127</v>
      </c>
      <c r="AJ497">
        <v>507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</row>
    <row r="498" spans="1:44">
      <c r="A498">
        <f ca="1">ROW(Source!A146)</f>
        <v>146</v>
      </c>
      <c r="B498">
        <v>991737128</v>
      </c>
      <c r="C498">
        <v>991737124</v>
      </c>
      <c r="D498">
        <v>337978661</v>
      </c>
      <c r="E498">
        <v>1</v>
      </c>
      <c r="F498">
        <v>1</v>
      </c>
      <c r="G498">
        <v>1</v>
      </c>
      <c r="H498">
        <v>3</v>
      </c>
      <c r="I498" t="s">
        <v>660</v>
      </c>
      <c r="J498" t="s">
        <v>661</v>
      </c>
      <c r="K498" t="s">
        <v>662</v>
      </c>
      <c r="L498">
        <v>1346</v>
      </c>
      <c r="N498">
        <v>39568864</v>
      </c>
      <c r="O498" t="s">
        <v>540</v>
      </c>
      <c r="P498" t="s">
        <v>540</v>
      </c>
      <c r="Q498">
        <v>1</v>
      </c>
      <c r="X498">
        <v>0.17</v>
      </c>
      <c r="Y498">
        <v>9.0399999999999991</v>
      </c>
      <c r="Z498">
        <v>0</v>
      </c>
      <c r="AA498">
        <v>0</v>
      </c>
      <c r="AB498">
        <v>0</v>
      </c>
      <c r="AC498">
        <v>0</v>
      </c>
      <c r="AD498">
        <v>1</v>
      </c>
      <c r="AE498">
        <v>0</v>
      </c>
      <c r="AF498" t="s">
        <v>212</v>
      </c>
      <c r="AG498">
        <v>0</v>
      </c>
      <c r="AH498">
        <v>2</v>
      </c>
      <c r="AI498">
        <v>991737128</v>
      </c>
      <c r="AJ498">
        <v>508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</row>
    <row r="499" spans="1:44">
      <c r="A499">
        <f ca="1">ROW(Source!A146)</f>
        <v>146</v>
      </c>
      <c r="B499">
        <v>991737129</v>
      </c>
      <c r="C499">
        <v>991737124</v>
      </c>
      <c r="D499">
        <v>338036237</v>
      </c>
      <c r="E499">
        <v>1</v>
      </c>
      <c r="F499">
        <v>1</v>
      </c>
      <c r="G499">
        <v>1</v>
      </c>
      <c r="H499">
        <v>3</v>
      </c>
      <c r="I499" t="s">
        <v>663</v>
      </c>
      <c r="J499" t="s">
        <v>664</v>
      </c>
      <c r="K499" t="s">
        <v>665</v>
      </c>
      <c r="L499">
        <v>1374</v>
      </c>
      <c r="N499">
        <v>1013</v>
      </c>
      <c r="O499" t="s">
        <v>666</v>
      </c>
      <c r="P499" t="s">
        <v>666</v>
      </c>
      <c r="Q499">
        <v>1</v>
      </c>
      <c r="X499">
        <v>0.85</v>
      </c>
      <c r="Y499">
        <v>1</v>
      </c>
      <c r="Z499">
        <v>0</v>
      </c>
      <c r="AA499">
        <v>0</v>
      </c>
      <c r="AB499">
        <v>0</v>
      </c>
      <c r="AC499">
        <v>0</v>
      </c>
      <c r="AD499">
        <v>1</v>
      </c>
      <c r="AE499">
        <v>0</v>
      </c>
      <c r="AF499" t="s">
        <v>212</v>
      </c>
      <c r="AG499">
        <v>0</v>
      </c>
      <c r="AH499">
        <v>2</v>
      </c>
      <c r="AI499">
        <v>991737129</v>
      </c>
      <c r="AJ499">
        <v>509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</row>
    <row r="500" spans="1:44">
      <c r="A500">
        <f ca="1">ROW(Source!A147)</f>
        <v>147</v>
      </c>
      <c r="B500">
        <v>991737125</v>
      </c>
      <c r="C500">
        <v>991737124</v>
      </c>
      <c r="D500">
        <v>338227192</v>
      </c>
      <c r="E500">
        <v>1</v>
      </c>
      <c r="F500">
        <v>1</v>
      </c>
      <c r="G500">
        <v>1</v>
      </c>
      <c r="H500">
        <v>1</v>
      </c>
      <c r="I500" t="s">
        <v>658</v>
      </c>
      <c r="K500" t="s">
        <v>659</v>
      </c>
      <c r="L500">
        <v>1369</v>
      </c>
      <c r="N500">
        <v>1013</v>
      </c>
      <c r="O500" t="s">
        <v>499</v>
      </c>
      <c r="P500" t="s">
        <v>499</v>
      </c>
      <c r="Q500">
        <v>1</v>
      </c>
      <c r="X500">
        <v>4.4000000000000004</v>
      </c>
      <c r="Y500">
        <v>0</v>
      </c>
      <c r="Z500">
        <v>0</v>
      </c>
      <c r="AA500">
        <v>0</v>
      </c>
      <c r="AB500">
        <v>9.6199999999999992</v>
      </c>
      <c r="AC500">
        <v>0</v>
      </c>
      <c r="AD500">
        <v>1</v>
      </c>
      <c r="AE500">
        <v>1</v>
      </c>
      <c r="AF500" t="s">
        <v>306</v>
      </c>
      <c r="AG500">
        <v>2.2000000000000002</v>
      </c>
      <c r="AH500">
        <v>2</v>
      </c>
      <c r="AI500">
        <v>991737125</v>
      </c>
      <c r="AJ500">
        <v>510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</row>
    <row r="501" spans="1:44">
      <c r="A501">
        <f ca="1">ROW(Source!A147)</f>
        <v>147</v>
      </c>
      <c r="B501">
        <v>991737126</v>
      </c>
      <c r="C501">
        <v>991737124</v>
      </c>
      <c r="D501">
        <v>338039342</v>
      </c>
      <c r="E501">
        <v>1</v>
      </c>
      <c r="F501">
        <v>1</v>
      </c>
      <c r="G501">
        <v>1</v>
      </c>
      <c r="H501">
        <v>2</v>
      </c>
      <c r="I501" t="s">
        <v>524</v>
      </c>
      <c r="J501" t="s">
        <v>525</v>
      </c>
      <c r="K501" t="s">
        <v>526</v>
      </c>
      <c r="L501">
        <v>1368</v>
      </c>
      <c r="N501">
        <v>91022270</v>
      </c>
      <c r="O501" t="s">
        <v>505</v>
      </c>
      <c r="P501" t="s">
        <v>505</v>
      </c>
      <c r="Q501">
        <v>1</v>
      </c>
      <c r="X501">
        <v>0.03</v>
      </c>
      <c r="Y501">
        <v>0</v>
      </c>
      <c r="Z501">
        <v>87.17</v>
      </c>
      <c r="AA501">
        <v>11.6</v>
      </c>
      <c r="AB501">
        <v>0</v>
      </c>
      <c r="AC501">
        <v>0</v>
      </c>
      <c r="AD501">
        <v>1</v>
      </c>
      <c r="AE501">
        <v>0</v>
      </c>
      <c r="AF501" t="s">
        <v>306</v>
      </c>
      <c r="AG501">
        <v>1.4999999999999999E-2</v>
      </c>
      <c r="AH501">
        <v>2</v>
      </c>
      <c r="AI501">
        <v>991737126</v>
      </c>
      <c r="AJ501">
        <v>511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</row>
    <row r="502" spans="1:44">
      <c r="A502">
        <f ca="1">ROW(Source!A147)</f>
        <v>147</v>
      </c>
      <c r="B502">
        <v>991737127</v>
      </c>
      <c r="C502">
        <v>991737124</v>
      </c>
      <c r="D502">
        <v>337974554</v>
      </c>
      <c r="E502">
        <v>1</v>
      </c>
      <c r="F502">
        <v>1</v>
      </c>
      <c r="G502">
        <v>1</v>
      </c>
      <c r="H502">
        <v>3</v>
      </c>
      <c r="I502" t="s">
        <v>630</v>
      </c>
      <c r="J502" t="s">
        <v>631</v>
      </c>
      <c r="K502" t="s">
        <v>632</v>
      </c>
      <c r="L502">
        <v>1346</v>
      </c>
      <c r="N502">
        <v>39568864</v>
      </c>
      <c r="O502" t="s">
        <v>540</v>
      </c>
      <c r="P502" t="s">
        <v>540</v>
      </c>
      <c r="Q502">
        <v>1</v>
      </c>
      <c r="X502">
        <v>0.06</v>
      </c>
      <c r="Y502">
        <v>23.09</v>
      </c>
      <c r="Z502">
        <v>0</v>
      </c>
      <c r="AA502">
        <v>0</v>
      </c>
      <c r="AB502">
        <v>0</v>
      </c>
      <c r="AC502">
        <v>0</v>
      </c>
      <c r="AD502">
        <v>1</v>
      </c>
      <c r="AE502">
        <v>0</v>
      </c>
      <c r="AF502" t="s">
        <v>212</v>
      </c>
      <c r="AG502">
        <v>0</v>
      </c>
      <c r="AH502">
        <v>2</v>
      </c>
      <c r="AI502">
        <v>991737127</v>
      </c>
      <c r="AJ502">
        <v>512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</row>
    <row r="503" spans="1:44">
      <c r="A503">
        <f ca="1">ROW(Source!A147)</f>
        <v>147</v>
      </c>
      <c r="B503">
        <v>991737128</v>
      </c>
      <c r="C503">
        <v>991737124</v>
      </c>
      <c r="D503">
        <v>337978661</v>
      </c>
      <c r="E503">
        <v>1</v>
      </c>
      <c r="F503">
        <v>1</v>
      </c>
      <c r="G503">
        <v>1</v>
      </c>
      <c r="H503">
        <v>3</v>
      </c>
      <c r="I503" t="s">
        <v>660</v>
      </c>
      <c r="J503" t="s">
        <v>661</v>
      </c>
      <c r="K503" t="s">
        <v>662</v>
      </c>
      <c r="L503">
        <v>1346</v>
      </c>
      <c r="N503">
        <v>39568864</v>
      </c>
      <c r="O503" t="s">
        <v>540</v>
      </c>
      <c r="P503" t="s">
        <v>540</v>
      </c>
      <c r="Q503">
        <v>1</v>
      </c>
      <c r="X503">
        <v>0.17</v>
      </c>
      <c r="Y503">
        <v>9.0399999999999991</v>
      </c>
      <c r="Z503">
        <v>0</v>
      </c>
      <c r="AA503">
        <v>0</v>
      </c>
      <c r="AB503">
        <v>0</v>
      </c>
      <c r="AC503">
        <v>0</v>
      </c>
      <c r="AD503">
        <v>1</v>
      </c>
      <c r="AE503">
        <v>0</v>
      </c>
      <c r="AF503" t="s">
        <v>212</v>
      </c>
      <c r="AG503">
        <v>0</v>
      </c>
      <c r="AH503">
        <v>2</v>
      </c>
      <c r="AI503">
        <v>991737128</v>
      </c>
      <c r="AJ503">
        <v>513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</row>
    <row r="504" spans="1:44">
      <c r="A504">
        <f ca="1">ROW(Source!A147)</f>
        <v>147</v>
      </c>
      <c r="B504">
        <v>991737129</v>
      </c>
      <c r="C504">
        <v>991737124</v>
      </c>
      <c r="D504">
        <v>338036237</v>
      </c>
      <c r="E504">
        <v>1</v>
      </c>
      <c r="F504">
        <v>1</v>
      </c>
      <c r="G504">
        <v>1</v>
      </c>
      <c r="H504">
        <v>3</v>
      </c>
      <c r="I504" t="s">
        <v>663</v>
      </c>
      <c r="J504" t="s">
        <v>664</v>
      </c>
      <c r="K504" t="s">
        <v>665</v>
      </c>
      <c r="L504">
        <v>1374</v>
      </c>
      <c r="N504">
        <v>1013</v>
      </c>
      <c r="O504" t="s">
        <v>666</v>
      </c>
      <c r="P504" t="s">
        <v>666</v>
      </c>
      <c r="Q504">
        <v>1</v>
      </c>
      <c r="X504">
        <v>0.85</v>
      </c>
      <c r="Y504">
        <v>1</v>
      </c>
      <c r="Z504">
        <v>0</v>
      </c>
      <c r="AA504">
        <v>0</v>
      </c>
      <c r="AB504">
        <v>0</v>
      </c>
      <c r="AC504">
        <v>0</v>
      </c>
      <c r="AD504">
        <v>1</v>
      </c>
      <c r="AE504">
        <v>0</v>
      </c>
      <c r="AF504" t="s">
        <v>212</v>
      </c>
      <c r="AG504">
        <v>0</v>
      </c>
      <c r="AH504">
        <v>2</v>
      </c>
      <c r="AI504">
        <v>991737129</v>
      </c>
      <c r="AJ504">
        <v>514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</row>
    <row r="505" spans="1:44">
      <c r="A505">
        <f ca="1">ROW(Source!A148)</f>
        <v>148</v>
      </c>
      <c r="B505">
        <v>991738262</v>
      </c>
      <c r="C505">
        <v>991738261</v>
      </c>
      <c r="D505">
        <v>338227192</v>
      </c>
      <c r="E505">
        <v>1</v>
      </c>
      <c r="F505">
        <v>1</v>
      </c>
      <c r="G505">
        <v>1</v>
      </c>
      <c r="H505">
        <v>1</v>
      </c>
      <c r="I505" t="s">
        <v>658</v>
      </c>
      <c r="K505" t="s">
        <v>659</v>
      </c>
      <c r="L505">
        <v>1369</v>
      </c>
      <c r="N505">
        <v>1013</v>
      </c>
      <c r="O505" t="s">
        <v>499</v>
      </c>
      <c r="P505" t="s">
        <v>499</v>
      </c>
      <c r="Q505">
        <v>1</v>
      </c>
      <c r="X505">
        <v>4.4000000000000004</v>
      </c>
      <c r="Y505">
        <v>0</v>
      </c>
      <c r="Z505">
        <v>0</v>
      </c>
      <c r="AA505">
        <v>0</v>
      </c>
      <c r="AB505">
        <v>9.6199999999999992</v>
      </c>
      <c r="AC505">
        <v>0</v>
      </c>
      <c r="AD505">
        <v>1</v>
      </c>
      <c r="AE505">
        <v>1</v>
      </c>
      <c r="AG505">
        <v>4.4000000000000004</v>
      </c>
      <c r="AH505">
        <v>2</v>
      </c>
      <c r="AI505">
        <v>991738262</v>
      </c>
      <c r="AJ505">
        <v>515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</row>
    <row r="506" spans="1:44">
      <c r="A506">
        <f ca="1">ROW(Source!A148)</f>
        <v>148</v>
      </c>
      <c r="B506">
        <v>991738263</v>
      </c>
      <c r="C506">
        <v>991738261</v>
      </c>
      <c r="D506">
        <v>338039342</v>
      </c>
      <c r="E506">
        <v>1</v>
      </c>
      <c r="F506">
        <v>1</v>
      </c>
      <c r="G506">
        <v>1</v>
      </c>
      <c r="H506">
        <v>2</v>
      </c>
      <c r="I506" t="s">
        <v>524</v>
      </c>
      <c r="J506" t="s">
        <v>525</v>
      </c>
      <c r="K506" t="s">
        <v>526</v>
      </c>
      <c r="L506">
        <v>1368</v>
      </c>
      <c r="N506">
        <v>91022270</v>
      </c>
      <c r="O506" t="s">
        <v>505</v>
      </c>
      <c r="P506" t="s">
        <v>505</v>
      </c>
      <c r="Q506">
        <v>1</v>
      </c>
      <c r="X506">
        <v>0.03</v>
      </c>
      <c r="Y506">
        <v>0</v>
      </c>
      <c r="Z506">
        <v>87.17</v>
      </c>
      <c r="AA506">
        <v>11.6</v>
      </c>
      <c r="AB506">
        <v>0</v>
      </c>
      <c r="AC506">
        <v>0</v>
      </c>
      <c r="AD506">
        <v>1</v>
      </c>
      <c r="AE506">
        <v>0</v>
      </c>
      <c r="AG506">
        <v>0.03</v>
      </c>
      <c r="AH506">
        <v>2</v>
      </c>
      <c r="AI506">
        <v>991738263</v>
      </c>
      <c r="AJ506">
        <v>516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</row>
    <row r="507" spans="1:44">
      <c r="A507">
        <f ca="1">ROW(Source!A148)</f>
        <v>148</v>
      </c>
      <c r="B507">
        <v>991738264</v>
      </c>
      <c r="C507">
        <v>991738261</v>
      </c>
      <c r="D507">
        <v>337974554</v>
      </c>
      <c r="E507">
        <v>1</v>
      </c>
      <c r="F507">
        <v>1</v>
      </c>
      <c r="G507">
        <v>1</v>
      </c>
      <c r="H507">
        <v>3</v>
      </c>
      <c r="I507" t="s">
        <v>630</v>
      </c>
      <c r="J507" t="s">
        <v>631</v>
      </c>
      <c r="K507" t="s">
        <v>632</v>
      </c>
      <c r="L507">
        <v>1346</v>
      </c>
      <c r="N507">
        <v>39568864</v>
      </c>
      <c r="O507" t="s">
        <v>540</v>
      </c>
      <c r="P507" t="s">
        <v>540</v>
      </c>
      <c r="Q507">
        <v>1</v>
      </c>
      <c r="X507">
        <v>0.06</v>
      </c>
      <c r="Y507">
        <v>23.09</v>
      </c>
      <c r="Z507">
        <v>0</v>
      </c>
      <c r="AA507">
        <v>0</v>
      </c>
      <c r="AB507">
        <v>0</v>
      </c>
      <c r="AC507">
        <v>0</v>
      </c>
      <c r="AD507">
        <v>1</v>
      </c>
      <c r="AE507">
        <v>0</v>
      </c>
      <c r="AG507">
        <v>0.06</v>
      </c>
      <c r="AH507">
        <v>2</v>
      </c>
      <c r="AI507">
        <v>991738264</v>
      </c>
      <c r="AJ507">
        <v>517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</row>
    <row r="508" spans="1:44">
      <c r="A508">
        <f ca="1">ROW(Source!A148)</f>
        <v>148</v>
      </c>
      <c r="B508">
        <v>991738265</v>
      </c>
      <c r="C508">
        <v>991738261</v>
      </c>
      <c r="D508">
        <v>337978661</v>
      </c>
      <c r="E508">
        <v>1</v>
      </c>
      <c r="F508">
        <v>1</v>
      </c>
      <c r="G508">
        <v>1</v>
      </c>
      <c r="H508">
        <v>3</v>
      </c>
      <c r="I508" t="s">
        <v>660</v>
      </c>
      <c r="J508" t="s">
        <v>661</v>
      </c>
      <c r="K508" t="s">
        <v>662</v>
      </c>
      <c r="L508">
        <v>1346</v>
      </c>
      <c r="N508">
        <v>39568864</v>
      </c>
      <c r="O508" t="s">
        <v>540</v>
      </c>
      <c r="P508" t="s">
        <v>540</v>
      </c>
      <c r="Q508">
        <v>1</v>
      </c>
      <c r="X508">
        <v>0.17</v>
      </c>
      <c r="Y508">
        <v>9.0399999999999991</v>
      </c>
      <c r="Z508">
        <v>0</v>
      </c>
      <c r="AA508">
        <v>0</v>
      </c>
      <c r="AB508">
        <v>0</v>
      </c>
      <c r="AC508">
        <v>0</v>
      </c>
      <c r="AD508">
        <v>1</v>
      </c>
      <c r="AE508">
        <v>0</v>
      </c>
      <c r="AG508">
        <v>0.17</v>
      </c>
      <c r="AH508">
        <v>2</v>
      </c>
      <c r="AI508">
        <v>991738265</v>
      </c>
      <c r="AJ508">
        <v>518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</row>
    <row r="509" spans="1:44">
      <c r="A509">
        <f ca="1">ROW(Source!A148)</f>
        <v>148</v>
      </c>
      <c r="B509">
        <v>991738266</v>
      </c>
      <c r="C509">
        <v>991738261</v>
      </c>
      <c r="D509">
        <v>338036237</v>
      </c>
      <c r="E509">
        <v>1</v>
      </c>
      <c r="F509">
        <v>1</v>
      </c>
      <c r="G509">
        <v>1</v>
      </c>
      <c r="H509">
        <v>3</v>
      </c>
      <c r="I509" t="s">
        <v>663</v>
      </c>
      <c r="J509" t="s">
        <v>664</v>
      </c>
      <c r="K509" t="s">
        <v>665</v>
      </c>
      <c r="L509">
        <v>1374</v>
      </c>
      <c r="N509">
        <v>1013</v>
      </c>
      <c r="O509" t="s">
        <v>666</v>
      </c>
      <c r="P509" t="s">
        <v>666</v>
      </c>
      <c r="Q509">
        <v>1</v>
      </c>
      <c r="X509">
        <v>0.85</v>
      </c>
      <c r="Y509">
        <v>1</v>
      </c>
      <c r="Z509">
        <v>0</v>
      </c>
      <c r="AA509">
        <v>0</v>
      </c>
      <c r="AB509">
        <v>0</v>
      </c>
      <c r="AC509">
        <v>0</v>
      </c>
      <c r="AD509">
        <v>1</v>
      </c>
      <c r="AE509">
        <v>0</v>
      </c>
      <c r="AG509">
        <v>0.85</v>
      </c>
      <c r="AH509">
        <v>2</v>
      </c>
      <c r="AI509">
        <v>991738266</v>
      </c>
      <c r="AJ509">
        <v>519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</row>
    <row r="510" spans="1:44">
      <c r="A510">
        <f ca="1">ROW(Source!A149)</f>
        <v>149</v>
      </c>
      <c r="B510">
        <v>991738262</v>
      </c>
      <c r="C510">
        <v>991738261</v>
      </c>
      <c r="D510">
        <v>338227192</v>
      </c>
      <c r="E510">
        <v>1</v>
      </c>
      <c r="F510">
        <v>1</v>
      </c>
      <c r="G510">
        <v>1</v>
      </c>
      <c r="H510">
        <v>1</v>
      </c>
      <c r="I510" t="s">
        <v>658</v>
      </c>
      <c r="K510" t="s">
        <v>659</v>
      </c>
      <c r="L510">
        <v>1369</v>
      </c>
      <c r="N510">
        <v>1013</v>
      </c>
      <c r="O510" t="s">
        <v>499</v>
      </c>
      <c r="P510" t="s">
        <v>499</v>
      </c>
      <c r="Q510">
        <v>1</v>
      </c>
      <c r="X510">
        <v>4.4000000000000004</v>
      </c>
      <c r="Y510">
        <v>0</v>
      </c>
      <c r="Z510">
        <v>0</v>
      </c>
      <c r="AA510">
        <v>0</v>
      </c>
      <c r="AB510">
        <v>9.6199999999999992</v>
      </c>
      <c r="AC510">
        <v>0</v>
      </c>
      <c r="AD510">
        <v>1</v>
      </c>
      <c r="AE510">
        <v>1</v>
      </c>
      <c r="AG510">
        <v>4.4000000000000004</v>
      </c>
      <c r="AH510">
        <v>2</v>
      </c>
      <c r="AI510">
        <v>991738262</v>
      </c>
      <c r="AJ510">
        <v>523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</row>
    <row r="511" spans="1:44">
      <c r="A511">
        <f ca="1">ROW(Source!A149)</f>
        <v>149</v>
      </c>
      <c r="B511">
        <v>991738263</v>
      </c>
      <c r="C511">
        <v>991738261</v>
      </c>
      <c r="D511">
        <v>338039342</v>
      </c>
      <c r="E511">
        <v>1</v>
      </c>
      <c r="F511">
        <v>1</v>
      </c>
      <c r="G511">
        <v>1</v>
      </c>
      <c r="H511">
        <v>2</v>
      </c>
      <c r="I511" t="s">
        <v>524</v>
      </c>
      <c r="J511" t="s">
        <v>525</v>
      </c>
      <c r="K511" t="s">
        <v>526</v>
      </c>
      <c r="L511">
        <v>1368</v>
      </c>
      <c r="N511">
        <v>91022270</v>
      </c>
      <c r="O511" t="s">
        <v>505</v>
      </c>
      <c r="P511" t="s">
        <v>505</v>
      </c>
      <c r="Q511">
        <v>1</v>
      </c>
      <c r="X511">
        <v>0.03</v>
      </c>
      <c r="Y511">
        <v>0</v>
      </c>
      <c r="Z511">
        <v>87.17</v>
      </c>
      <c r="AA511">
        <v>11.6</v>
      </c>
      <c r="AB511">
        <v>0</v>
      </c>
      <c r="AC511">
        <v>0</v>
      </c>
      <c r="AD511">
        <v>1</v>
      </c>
      <c r="AE511">
        <v>0</v>
      </c>
      <c r="AG511">
        <v>0.03</v>
      </c>
      <c r="AH511">
        <v>2</v>
      </c>
      <c r="AI511">
        <v>991738263</v>
      </c>
      <c r="AJ511">
        <v>524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</row>
    <row r="512" spans="1:44">
      <c r="A512">
        <f ca="1">ROW(Source!A149)</f>
        <v>149</v>
      </c>
      <c r="B512">
        <v>991738264</v>
      </c>
      <c r="C512">
        <v>991738261</v>
      </c>
      <c r="D512">
        <v>337974554</v>
      </c>
      <c r="E512">
        <v>1</v>
      </c>
      <c r="F512">
        <v>1</v>
      </c>
      <c r="G512">
        <v>1</v>
      </c>
      <c r="H512">
        <v>3</v>
      </c>
      <c r="I512" t="s">
        <v>630</v>
      </c>
      <c r="J512" t="s">
        <v>631</v>
      </c>
      <c r="K512" t="s">
        <v>632</v>
      </c>
      <c r="L512">
        <v>1346</v>
      </c>
      <c r="N512">
        <v>39568864</v>
      </c>
      <c r="O512" t="s">
        <v>540</v>
      </c>
      <c r="P512" t="s">
        <v>540</v>
      </c>
      <c r="Q512">
        <v>1</v>
      </c>
      <c r="X512">
        <v>0.06</v>
      </c>
      <c r="Y512">
        <v>23.09</v>
      </c>
      <c r="Z512">
        <v>0</v>
      </c>
      <c r="AA512">
        <v>0</v>
      </c>
      <c r="AB512">
        <v>0</v>
      </c>
      <c r="AC512">
        <v>0</v>
      </c>
      <c r="AD512">
        <v>1</v>
      </c>
      <c r="AE512">
        <v>0</v>
      </c>
      <c r="AG512">
        <v>0.06</v>
      </c>
      <c r="AH512">
        <v>2</v>
      </c>
      <c r="AI512">
        <v>991738264</v>
      </c>
      <c r="AJ512">
        <v>525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</row>
    <row r="513" spans="1:44">
      <c r="A513">
        <f ca="1">ROW(Source!A149)</f>
        <v>149</v>
      </c>
      <c r="B513">
        <v>991738265</v>
      </c>
      <c r="C513">
        <v>991738261</v>
      </c>
      <c r="D513">
        <v>337978661</v>
      </c>
      <c r="E513">
        <v>1</v>
      </c>
      <c r="F513">
        <v>1</v>
      </c>
      <c r="G513">
        <v>1</v>
      </c>
      <c r="H513">
        <v>3</v>
      </c>
      <c r="I513" t="s">
        <v>660</v>
      </c>
      <c r="J513" t="s">
        <v>661</v>
      </c>
      <c r="K513" t="s">
        <v>662</v>
      </c>
      <c r="L513">
        <v>1346</v>
      </c>
      <c r="N513">
        <v>39568864</v>
      </c>
      <c r="O513" t="s">
        <v>540</v>
      </c>
      <c r="P513" t="s">
        <v>540</v>
      </c>
      <c r="Q513">
        <v>1</v>
      </c>
      <c r="X513">
        <v>0.17</v>
      </c>
      <c r="Y513">
        <v>9.0399999999999991</v>
      </c>
      <c r="Z513">
        <v>0</v>
      </c>
      <c r="AA513">
        <v>0</v>
      </c>
      <c r="AB513">
        <v>0</v>
      </c>
      <c r="AC513">
        <v>0</v>
      </c>
      <c r="AD513">
        <v>1</v>
      </c>
      <c r="AE513">
        <v>0</v>
      </c>
      <c r="AG513">
        <v>0.17</v>
      </c>
      <c r="AH513">
        <v>2</v>
      </c>
      <c r="AI513">
        <v>991738265</v>
      </c>
      <c r="AJ513">
        <v>526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</row>
    <row r="514" spans="1:44">
      <c r="A514">
        <f ca="1">ROW(Source!A149)</f>
        <v>149</v>
      </c>
      <c r="B514">
        <v>991738266</v>
      </c>
      <c r="C514">
        <v>991738261</v>
      </c>
      <c r="D514">
        <v>338036237</v>
      </c>
      <c r="E514">
        <v>1</v>
      </c>
      <c r="F514">
        <v>1</v>
      </c>
      <c r="G514">
        <v>1</v>
      </c>
      <c r="H514">
        <v>3</v>
      </c>
      <c r="I514" t="s">
        <v>663</v>
      </c>
      <c r="J514" t="s">
        <v>664</v>
      </c>
      <c r="K514" t="s">
        <v>665</v>
      </c>
      <c r="L514">
        <v>1374</v>
      </c>
      <c r="N514">
        <v>1013</v>
      </c>
      <c r="O514" t="s">
        <v>666</v>
      </c>
      <c r="P514" t="s">
        <v>666</v>
      </c>
      <c r="Q514">
        <v>1</v>
      </c>
      <c r="X514">
        <v>0.85</v>
      </c>
      <c r="Y514">
        <v>1</v>
      </c>
      <c r="Z514">
        <v>0</v>
      </c>
      <c r="AA514">
        <v>0</v>
      </c>
      <c r="AB514">
        <v>0</v>
      </c>
      <c r="AC514">
        <v>0</v>
      </c>
      <c r="AD514">
        <v>1</v>
      </c>
      <c r="AE514">
        <v>0</v>
      </c>
      <c r="AG514">
        <v>0.85</v>
      </c>
      <c r="AH514">
        <v>2</v>
      </c>
      <c r="AI514">
        <v>991738266</v>
      </c>
      <c r="AJ514">
        <v>527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</row>
    <row r="515" spans="1:44">
      <c r="A515">
        <f ca="1">ROW(Source!A156)</f>
        <v>156</v>
      </c>
      <c r="B515">
        <v>991738439</v>
      </c>
      <c r="C515">
        <v>991738438</v>
      </c>
      <c r="D515">
        <v>37775402</v>
      </c>
      <c r="E515">
        <v>1</v>
      </c>
      <c r="F515">
        <v>1</v>
      </c>
      <c r="G515">
        <v>1</v>
      </c>
      <c r="H515">
        <v>1</v>
      </c>
      <c r="I515" t="s">
        <v>581</v>
      </c>
      <c r="K515" t="s">
        <v>582</v>
      </c>
      <c r="L515">
        <v>1369</v>
      </c>
      <c r="N515">
        <v>1013</v>
      </c>
      <c r="O515" t="s">
        <v>499</v>
      </c>
      <c r="P515" t="s">
        <v>499</v>
      </c>
      <c r="Q515">
        <v>1</v>
      </c>
      <c r="X515">
        <v>1.47</v>
      </c>
      <c r="Y515">
        <v>0</v>
      </c>
      <c r="Z515">
        <v>0</v>
      </c>
      <c r="AA515">
        <v>0</v>
      </c>
      <c r="AB515">
        <v>9.07</v>
      </c>
      <c r="AC515">
        <v>0</v>
      </c>
      <c r="AD515">
        <v>1</v>
      </c>
      <c r="AE515">
        <v>1</v>
      </c>
      <c r="AF515" t="s">
        <v>213</v>
      </c>
      <c r="AG515">
        <v>0.58799999999999997</v>
      </c>
      <c r="AH515">
        <v>2</v>
      </c>
      <c r="AI515">
        <v>991738439</v>
      </c>
      <c r="AJ515">
        <v>531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</row>
    <row r="516" spans="1:44">
      <c r="A516">
        <f ca="1">ROW(Source!A156)</f>
        <v>156</v>
      </c>
      <c r="B516">
        <v>991738440</v>
      </c>
      <c r="C516">
        <v>991738438</v>
      </c>
      <c r="D516">
        <v>338037086</v>
      </c>
      <c r="E516">
        <v>1</v>
      </c>
      <c r="F516">
        <v>1</v>
      </c>
      <c r="G516">
        <v>1</v>
      </c>
      <c r="H516">
        <v>2</v>
      </c>
      <c r="I516" t="s">
        <v>619</v>
      </c>
      <c r="J516" t="s">
        <v>620</v>
      </c>
      <c r="K516" t="s">
        <v>621</v>
      </c>
      <c r="L516">
        <v>1368</v>
      </c>
      <c r="N516">
        <v>91022270</v>
      </c>
      <c r="O516" t="s">
        <v>505</v>
      </c>
      <c r="P516" t="s">
        <v>505</v>
      </c>
      <c r="Q516">
        <v>1</v>
      </c>
      <c r="X516">
        <v>0.35</v>
      </c>
      <c r="Y516">
        <v>0</v>
      </c>
      <c r="Z516">
        <v>8.1</v>
      </c>
      <c r="AA516">
        <v>0</v>
      </c>
      <c r="AB516">
        <v>0</v>
      </c>
      <c r="AC516">
        <v>0</v>
      </c>
      <c r="AD516">
        <v>1</v>
      </c>
      <c r="AE516">
        <v>0</v>
      </c>
      <c r="AF516" t="s">
        <v>213</v>
      </c>
      <c r="AG516">
        <v>0.14000000000000001</v>
      </c>
      <c r="AH516">
        <v>2</v>
      </c>
      <c r="AI516">
        <v>991738440</v>
      </c>
      <c r="AJ516">
        <v>532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</row>
    <row r="517" spans="1:44">
      <c r="A517">
        <f ca="1">ROW(Source!A156)</f>
        <v>156</v>
      </c>
      <c r="B517">
        <v>991738441</v>
      </c>
      <c r="C517">
        <v>991738438</v>
      </c>
      <c r="D517">
        <v>338039342</v>
      </c>
      <c r="E517">
        <v>1</v>
      </c>
      <c r="F517">
        <v>1</v>
      </c>
      <c r="G517">
        <v>1</v>
      </c>
      <c r="H517">
        <v>2</v>
      </c>
      <c r="I517" t="s">
        <v>524</v>
      </c>
      <c r="J517" t="s">
        <v>525</v>
      </c>
      <c r="K517" t="s">
        <v>526</v>
      </c>
      <c r="L517">
        <v>1368</v>
      </c>
      <c r="N517">
        <v>91022270</v>
      </c>
      <c r="O517" t="s">
        <v>505</v>
      </c>
      <c r="P517" t="s">
        <v>505</v>
      </c>
      <c r="Q517">
        <v>1</v>
      </c>
      <c r="X517">
        <v>0.02</v>
      </c>
      <c r="Y517">
        <v>0</v>
      </c>
      <c r="Z517">
        <v>87.17</v>
      </c>
      <c r="AA517">
        <v>11.6</v>
      </c>
      <c r="AB517">
        <v>0</v>
      </c>
      <c r="AC517">
        <v>0</v>
      </c>
      <c r="AD517">
        <v>1</v>
      </c>
      <c r="AE517">
        <v>0</v>
      </c>
      <c r="AF517" t="s">
        <v>213</v>
      </c>
      <c r="AG517">
        <v>8.0000000000000002E-3</v>
      </c>
      <c r="AH517">
        <v>2</v>
      </c>
      <c r="AI517">
        <v>991738441</v>
      </c>
      <c r="AJ517">
        <v>533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</row>
    <row r="518" spans="1:44">
      <c r="A518">
        <f ca="1">ROW(Source!A156)</f>
        <v>156</v>
      </c>
      <c r="B518">
        <v>991738442</v>
      </c>
      <c r="C518">
        <v>991738438</v>
      </c>
      <c r="D518">
        <v>337978401</v>
      </c>
      <c r="E518">
        <v>1</v>
      </c>
      <c r="F518">
        <v>1</v>
      </c>
      <c r="G518">
        <v>1</v>
      </c>
      <c r="H518">
        <v>3</v>
      </c>
      <c r="I518" t="s">
        <v>622</v>
      </c>
      <c r="J518" t="s">
        <v>623</v>
      </c>
      <c r="K518" t="s">
        <v>624</v>
      </c>
      <c r="L518">
        <v>1348</v>
      </c>
      <c r="N518">
        <v>39568864</v>
      </c>
      <c r="O518" t="s">
        <v>530</v>
      </c>
      <c r="P518" t="s">
        <v>530</v>
      </c>
      <c r="Q518">
        <v>1000</v>
      </c>
      <c r="X518">
        <v>1.3999999999999999E-4</v>
      </c>
      <c r="Y518">
        <v>10362</v>
      </c>
      <c r="Z518">
        <v>0</v>
      </c>
      <c r="AA518">
        <v>0</v>
      </c>
      <c r="AB518">
        <v>0</v>
      </c>
      <c r="AC518">
        <v>0</v>
      </c>
      <c r="AD518">
        <v>1</v>
      </c>
      <c r="AE518">
        <v>0</v>
      </c>
      <c r="AF518" t="s">
        <v>212</v>
      </c>
      <c r="AG518">
        <v>0</v>
      </c>
      <c r="AH518">
        <v>2</v>
      </c>
      <c r="AI518">
        <v>991738442</v>
      </c>
      <c r="AJ518">
        <v>534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</row>
    <row r="519" spans="1:44">
      <c r="A519">
        <f ca="1">ROW(Source!A156)</f>
        <v>156</v>
      </c>
      <c r="B519">
        <v>991738443</v>
      </c>
      <c r="C519">
        <v>991738438</v>
      </c>
      <c r="D519">
        <v>337978655</v>
      </c>
      <c r="E519">
        <v>1</v>
      </c>
      <c r="F519">
        <v>1</v>
      </c>
      <c r="G519">
        <v>1</v>
      </c>
      <c r="H519">
        <v>3</v>
      </c>
      <c r="I519" t="s">
        <v>642</v>
      </c>
      <c r="J519" t="s">
        <v>643</v>
      </c>
      <c r="K519" t="s">
        <v>644</v>
      </c>
      <c r="L519">
        <v>1348</v>
      </c>
      <c r="N519">
        <v>39568864</v>
      </c>
      <c r="O519" t="s">
        <v>530</v>
      </c>
      <c r="P519" t="s">
        <v>530</v>
      </c>
      <c r="Q519">
        <v>1000</v>
      </c>
      <c r="X519">
        <v>1.1000000000000001E-3</v>
      </c>
      <c r="Y519">
        <v>14830</v>
      </c>
      <c r="Z519">
        <v>0</v>
      </c>
      <c r="AA519">
        <v>0</v>
      </c>
      <c r="AB519">
        <v>0</v>
      </c>
      <c r="AC519">
        <v>0</v>
      </c>
      <c r="AD519">
        <v>1</v>
      </c>
      <c r="AE519">
        <v>0</v>
      </c>
      <c r="AF519" t="s">
        <v>212</v>
      </c>
      <c r="AG519">
        <v>0</v>
      </c>
      <c r="AH519">
        <v>2</v>
      </c>
      <c r="AI519">
        <v>991738443</v>
      </c>
      <c r="AJ519">
        <v>535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</row>
    <row r="520" spans="1:44">
      <c r="A520">
        <f ca="1">ROW(Source!A156)</f>
        <v>156</v>
      </c>
      <c r="B520">
        <v>991738444</v>
      </c>
      <c r="C520">
        <v>991738438</v>
      </c>
      <c r="D520">
        <v>338008699</v>
      </c>
      <c r="E520">
        <v>1</v>
      </c>
      <c r="F520">
        <v>1</v>
      </c>
      <c r="G520">
        <v>1</v>
      </c>
      <c r="H520">
        <v>3</v>
      </c>
      <c r="I520" t="s">
        <v>687</v>
      </c>
      <c r="J520" t="s">
        <v>233</v>
      </c>
      <c r="K520" t="s">
        <v>683</v>
      </c>
      <c r="L520">
        <v>195242642</v>
      </c>
      <c r="N520">
        <v>1010</v>
      </c>
      <c r="O520" t="s">
        <v>145</v>
      </c>
      <c r="P520" t="s">
        <v>145</v>
      </c>
      <c r="Q520">
        <v>1</v>
      </c>
      <c r="X520">
        <v>1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 t="s">
        <v>212</v>
      </c>
      <c r="AG520">
        <v>0</v>
      </c>
      <c r="AH520">
        <v>3</v>
      </c>
      <c r="AI520">
        <v>-1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</row>
    <row r="521" spans="1:44">
      <c r="A521">
        <f ca="1">ROW(Source!A156)</f>
        <v>156</v>
      </c>
      <c r="B521">
        <v>991738445</v>
      </c>
      <c r="C521">
        <v>991738438</v>
      </c>
      <c r="D521">
        <v>338025035</v>
      </c>
      <c r="E521">
        <v>1</v>
      </c>
      <c r="F521">
        <v>1</v>
      </c>
      <c r="G521">
        <v>1</v>
      </c>
      <c r="H521">
        <v>3</v>
      </c>
      <c r="I521" t="s">
        <v>200</v>
      </c>
      <c r="J521" t="s">
        <v>202</v>
      </c>
      <c r="K521" t="s">
        <v>201</v>
      </c>
      <c r="L521">
        <v>195242642</v>
      </c>
      <c r="N521">
        <v>1010</v>
      </c>
      <c r="O521" t="s">
        <v>145</v>
      </c>
      <c r="P521" t="s">
        <v>145</v>
      </c>
      <c r="Q521">
        <v>1</v>
      </c>
      <c r="X521">
        <v>2</v>
      </c>
      <c r="Y521">
        <v>27.99</v>
      </c>
      <c r="Z521">
        <v>0</v>
      </c>
      <c r="AA521">
        <v>0</v>
      </c>
      <c r="AB521">
        <v>0</v>
      </c>
      <c r="AC521">
        <v>0</v>
      </c>
      <c r="AD521">
        <v>1</v>
      </c>
      <c r="AE521">
        <v>0</v>
      </c>
      <c r="AF521" t="s">
        <v>212</v>
      </c>
      <c r="AG521">
        <v>0</v>
      </c>
      <c r="AH521">
        <v>2</v>
      </c>
      <c r="AI521">
        <v>991738445</v>
      </c>
      <c r="AJ521">
        <v>536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</row>
    <row r="522" spans="1:44">
      <c r="A522">
        <f ca="1">ROW(Source!A156)</f>
        <v>156</v>
      </c>
      <c r="B522">
        <v>991738446</v>
      </c>
      <c r="C522">
        <v>991738438</v>
      </c>
      <c r="D522">
        <v>338036064</v>
      </c>
      <c r="E522">
        <v>1</v>
      </c>
      <c r="F522">
        <v>1</v>
      </c>
      <c r="G522">
        <v>1</v>
      </c>
      <c r="H522">
        <v>3</v>
      </c>
      <c r="I522" t="s">
        <v>645</v>
      </c>
      <c r="J522" t="s">
        <v>646</v>
      </c>
      <c r="K522" t="s">
        <v>647</v>
      </c>
      <c r="L522">
        <v>1356</v>
      </c>
      <c r="N522">
        <v>1010</v>
      </c>
      <c r="O522" t="s">
        <v>589</v>
      </c>
      <c r="P522" t="s">
        <v>589</v>
      </c>
      <c r="Q522">
        <v>1000</v>
      </c>
      <c r="X522">
        <v>2E-3</v>
      </c>
      <c r="Y522">
        <v>3450.01</v>
      </c>
      <c r="Z522">
        <v>0</v>
      </c>
      <c r="AA522">
        <v>0</v>
      </c>
      <c r="AB522">
        <v>0</v>
      </c>
      <c r="AC522">
        <v>0</v>
      </c>
      <c r="AD522">
        <v>1</v>
      </c>
      <c r="AE522">
        <v>0</v>
      </c>
      <c r="AF522" t="s">
        <v>212</v>
      </c>
      <c r="AG522">
        <v>0</v>
      </c>
      <c r="AH522">
        <v>2</v>
      </c>
      <c r="AI522">
        <v>991738446</v>
      </c>
      <c r="AJ522">
        <v>537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</row>
    <row r="523" spans="1:44">
      <c r="A523">
        <f ca="1">ROW(Source!A157)</f>
        <v>157</v>
      </c>
      <c r="B523">
        <v>991738439</v>
      </c>
      <c r="C523">
        <v>991738438</v>
      </c>
      <c r="D523">
        <v>37775402</v>
      </c>
      <c r="E523">
        <v>1</v>
      </c>
      <c r="F523">
        <v>1</v>
      </c>
      <c r="G523">
        <v>1</v>
      </c>
      <c r="H523">
        <v>1</v>
      </c>
      <c r="I523" t="s">
        <v>581</v>
      </c>
      <c r="K523" t="s">
        <v>582</v>
      </c>
      <c r="L523">
        <v>1369</v>
      </c>
      <c r="N523">
        <v>1013</v>
      </c>
      <c r="O523" t="s">
        <v>499</v>
      </c>
      <c r="P523" t="s">
        <v>499</v>
      </c>
      <c r="Q523">
        <v>1</v>
      </c>
      <c r="X523">
        <v>1.47</v>
      </c>
      <c r="Y523">
        <v>0</v>
      </c>
      <c r="Z523">
        <v>0</v>
      </c>
      <c r="AA523">
        <v>0</v>
      </c>
      <c r="AB523">
        <v>9.07</v>
      </c>
      <c r="AC523">
        <v>0</v>
      </c>
      <c r="AD523">
        <v>1</v>
      </c>
      <c r="AE523">
        <v>1</v>
      </c>
      <c r="AF523" t="s">
        <v>213</v>
      </c>
      <c r="AG523">
        <v>0.58799999999999997</v>
      </c>
      <c r="AH523">
        <v>2</v>
      </c>
      <c r="AI523">
        <v>991738439</v>
      </c>
      <c r="AJ523">
        <v>538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</row>
    <row r="524" spans="1:44">
      <c r="A524">
        <f ca="1">ROW(Source!A157)</f>
        <v>157</v>
      </c>
      <c r="B524">
        <v>991738440</v>
      </c>
      <c r="C524">
        <v>991738438</v>
      </c>
      <c r="D524">
        <v>338037086</v>
      </c>
      <c r="E524">
        <v>1</v>
      </c>
      <c r="F524">
        <v>1</v>
      </c>
      <c r="G524">
        <v>1</v>
      </c>
      <c r="H524">
        <v>2</v>
      </c>
      <c r="I524" t="s">
        <v>619</v>
      </c>
      <c r="J524" t="s">
        <v>620</v>
      </c>
      <c r="K524" t="s">
        <v>621</v>
      </c>
      <c r="L524">
        <v>1368</v>
      </c>
      <c r="N524">
        <v>91022270</v>
      </c>
      <c r="O524" t="s">
        <v>505</v>
      </c>
      <c r="P524" t="s">
        <v>505</v>
      </c>
      <c r="Q524">
        <v>1</v>
      </c>
      <c r="X524">
        <v>0.35</v>
      </c>
      <c r="Y524">
        <v>0</v>
      </c>
      <c r="Z524">
        <v>8.1</v>
      </c>
      <c r="AA524">
        <v>0</v>
      </c>
      <c r="AB524">
        <v>0</v>
      </c>
      <c r="AC524">
        <v>0</v>
      </c>
      <c r="AD524">
        <v>1</v>
      </c>
      <c r="AE524">
        <v>0</v>
      </c>
      <c r="AF524" t="s">
        <v>213</v>
      </c>
      <c r="AG524">
        <v>0.14000000000000001</v>
      </c>
      <c r="AH524">
        <v>2</v>
      </c>
      <c r="AI524">
        <v>991738440</v>
      </c>
      <c r="AJ524">
        <v>539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</row>
    <row r="525" spans="1:44">
      <c r="A525">
        <f ca="1">ROW(Source!A157)</f>
        <v>157</v>
      </c>
      <c r="B525">
        <v>991738441</v>
      </c>
      <c r="C525">
        <v>991738438</v>
      </c>
      <c r="D525">
        <v>338039342</v>
      </c>
      <c r="E525">
        <v>1</v>
      </c>
      <c r="F525">
        <v>1</v>
      </c>
      <c r="G525">
        <v>1</v>
      </c>
      <c r="H525">
        <v>2</v>
      </c>
      <c r="I525" t="s">
        <v>524</v>
      </c>
      <c r="J525" t="s">
        <v>525</v>
      </c>
      <c r="K525" t="s">
        <v>526</v>
      </c>
      <c r="L525">
        <v>1368</v>
      </c>
      <c r="N525">
        <v>91022270</v>
      </c>
      <c r="O525" t="s">
        <v>505</v>
      </c>
      <c r="P525" t="s">
        <v>505</v>
      </c>
      <c r="Q525">
        <v>1</v>
      </c>
      <c r="X525">
        <v>0.02</v>
      </c>
      <c r="Y525">
        <v>0</v>
      </c>
      <c r="Z525">
        <v>87.17</v>
      </c>
      <c r="AA525">
        <v>11.6</v>
      </c>
      <c r="AB525">
        <v>0</v>
      </c>
      <c r="AC525">
        <v>0</v>
      </c>
      <c r="AD525">
        <v>1</v>
      </c>
      <c r="AE525">
        <v>0</v>
      </c>
      <c r="AF525" t="s">
        <v>213</v>
      </c>
      <c r="AG525">
        <v>8.0000000000000002E-3</v>
      </c>
      <c r="AH525">
        <v>2</v>
      </c>
      <c r="AI525">
        <v>991738441</v>
      </c>
      <c r="AJ525">
        <v>540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</row>
    <row r="526" spans="1:44">
      <c r="A526">
        <f ca="1">ROW(Source!A157)</f>
        <v>157</v>
      </c>
      <c r="B526">
        <v>991738442</v>
      </c>
      <c r="C526">
        <v>991738438</v>
      </c>
      <c r="D526">
        <v>337978401</v>
      </c>
      <c r="E526">
        <v>1</v>
      </c>
      <c r="F526">
        <v>1</v>
      </c>
      <c r="G526">
        <v>1</v>
      </c>
      <c r="H526">
        <v>3</v>
      </c>
      <c r="I526" t="s">
        <v>622</v>
      </c>
      <c r="J526" t="s">
        <v>623</v>
      </c>
      <c r="K526" t="s">
        <v>624</v>
      </c>
      <c r="L526">
        <v>1348</v>
      </c>
      <c r="N526">
        <v>39568864</v>
      </c>
      <c r="O526" t="s">
        <v>530</v>
      </c>
      <c r="P526" t="s">
        <v>530</v>
      </c>
      <c r="Q526">
        <v>1000</v>
      </c>
      <c r="X526">
        <v>1.3999999999999999E-4</v>
      </c>
      <c r="Y526">
        <v>10362</v>
      </c>
      <c r="Z526">
        <v>0</v>
      </c>
      <c r="AA526">
        <v>0</v>
      </c>
      <c r="AB526">
        <v>0</v>
      </c>
      <c r="AC526">
        <v>0</v>
      </c>
      <c r="AD526">
        <v>1</v>
      </c>
      <c r="AE526">
        <v>0</v>
      </c>
      <c r="AF526" t="s">
        <v>212</v>
      </c>
      <c r="AG526">
        <v>0</v>
      </c>
      <c r="AH526">
        <v>2</v>
      </c>
      <c r="AI526">
        <v>991738442</v>
      </c>
      <c r="AJ526">
        <v>541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</row>
    <row r="527" spans="1:44">
      <c r="A527">
        <f ca="1">ROW(Source!A157)</f>
        <v>157</v>
      </c>
      <c r="B527">
        <v>991738443</v>
      </c>
      <c r="C527">
        <v>991738438</v>
      </c>
      <c r="D527">
        <v>337978655</v>
      </c>
      <c r="E527">
        <v>1</v>
      </c>
      <c r="F527">
        <v>1</v>
      </c>
      <c r="G527">
        <v>1</v>
      </c>
      <c r="H527">
        <v>3</v>
      </c>
      <c r="I527" t="s">
        <v>642</v>
      </c>
      <c r="J527" t="s">
        <v>643</v>
      </c>
      <c r="K527" t="s">
        <v>644</v>
      </c>
      <c r="L527">
        <v>1348</v>
      </c>
      <c r="N527">
        <v>39568864</v>
      </c>
      <c r="O527" t="s">
        <v>530</v>
      </c>
      <c r="P527" t="s">
        <v>530</v>
      </c>
      <c r="Q527">
        <v>1000</v>
      </c>
      <c r="X527">
        <v>1.1000000000000001E-3</v>
      </c>
      <c r="Y527">
        <v>14830</v>
      </c>
      <c r="Z527">
        <v>0</v>
      </c>
      <c r="AA527">
        <v>0</v>
      </c>
      <c r="AB527">
        <v>0</v>
      </c>
      <c r="AC527">
        <v>0</v>
      </c>
      <c r="AD527">
        <v>1</v>
      </c>
      <c r="AE527">
        <v>0</v>
      </c>
      <c r="AF527" t="s">
        <v>212</v>
      </c>
      <c r="AG527">
        <v>0</v>
      </c>
      <c r="AH527">
        <v>2</v>
      </c>
      <c r="AI527">
        <v>991738443</v>
      </c>
      <c r="AJ527">
        <v>542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</row>
    <row r="528" spans="1:44">
      <c r="A528">
        <f ca="1">ROW(Source!A157)</f>
        <v>157</v>
      </c>
      <c r="B528">
        <v>991738444</v>
      </c>
      <c r="C528">
        <v>991738438</v>
      </c>
      <c r="D528">
        <v>338008699</v>
      </c>
      <c r="E528">
        <v>1</v>
      </c>
      <c r="F528">
        <v>1</v>
      </c>
      <c r="G528">
        <v>1</v>
      </c>
      <c r="H528">
        <v>3</v>
      </c>
      <c r="I528" t="s">
        <v>687</v>
      </c>
      <c r="J528" t="s">
        <v>233</v>
      </c>
      <c r="K528" t="s">
        <v>683</v>
      </c>
      <c r="L528">
        <v>195242642</v>
      </c>
      <c r="N528">
        <v>1010</v>
      </c>
      <c r="O528" t="s">
        <v>145</v>
      </c>
      <c r="P528" t="s">
        <v>145</v>
      </c>
      <c r="Q528">
        <v>1</v>
      </c>
      <c r="X528">
        <v>1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 t="s">
        <v>212</v>
      </c>
      <c r="AG528">
        <v>0</v>
      </c>
      <c r="AH528">
        <v>3</v>
      </c>
      <c r="AI528">
        <v>-1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</row>
    <row r="529" spans="1:44">
      <c r="A529">
        <f ca="1">ROW(Source!A157)</f>
        <v>157</v>
      </c>
      <c r="B529">
        <v>991738445</v>
      </c>
      <c r="C529">
        <v>991738438</v>
      </c>
      <c r="D529">
        <v>338025035</v>
      </c>
      <c r="E529">
        <v>1</v>
      </c>
      <c r="F529">
        <v>1</v>
      </c>
      <c r="G529">
        <v>1</v>
      </c>
      <c r="H529">
        <v>3</v>
      </c>
      <c r="I529" t="s">
        <v>200</v>
      </c>
      <c r="J529" t="s">
        <v>202</v>
      </c>
      <c r="K529" t="s">
        <v>201</v>
      </c>
      <c r="L529">
        <v>195242642</v>
      </c>
      <c r="N529">
        <v>1010</v>
      </c>
      <c r="O529" t="s">
        <v>145</v>
      </c>
      <c r="P529" t="s">
        <v>145</v>
      </c>
      <c r="Q529">
        <v>1</v>
      </c>
      <c r="X529">
        <v>2</v>
      </c>
      <c r="Y529">
        <v>27.99</v>
      </c>
      <c r="Z529">
        <v>0</v>
      </c>
      <c r="AA529">
        <v>0</v>
      </c>
      <c r="AB529">
        <v>0</v>
      </c>
      <c r="AC529">
        <v>0</v>
      </c>
      <c r="AD529">
        <v>1</v>
      </c>
      <c r="AE529">
        <v>0</v>
      </c>
      <c r="AF529" t="s">
        <v>212</v>
      </c>
      <c r="AG529">
        <v>0</v>
      </c>
      <c r="AH529">
        <v>2</v>
      </c>
      <c r="AI529">
        <v>991738445</v>
      </c>
      <c r="AJ529">
        <v>543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</row>
    <row r="530" spans="1:44">
      <c r="A530">
        <f ca="1">ROW(Source!A157)</f>
        <v>157</v>
      </c>
      <c r="B530">
        <v>991738446</v>
      </c>
      <c r="C530">
        <v>991738438</v>
      </c>
      <c r="D530">
        <v>338036064</v>
      </c>
      <c r="E530">
        <v>1</v>
      </c>
      <c r="F530">
        <v>1</v>
      </c>
      <c r="G530">
        <v>1</v>
      </c>
      <c r="H530">
        <v>3</v>
      </c>
      <c r="I530" t="s">
        <v>645</v>
      </c>
      <c r="J530" t="s">
        <v>646</v>
      </c>
      <c r="K530" t="s">
        <v>647</v>
      </c>
      <c r="L530">
        <v>1356</v>
      </c>
      <c r="N530">
        <v>1010</v>
      </c>
      <c r="O530" t="s">
        <v>589</v>
      </c>
      <c r="P530" t="s">
        <v>589</v>
      </c>
      <c r="Q530">
        <v>1000</v>
      </c>
      <c r="X530">
        <v>2E-3</v>
      </c>
      <c r="Y530">
        <v>3450.01</v>
      </c>
      <c r="Z530">
        <v>0</v>
      </c>
      <c r="AA530">
        <v>0</v>
      </c>
      <c r="AB530">
        <v>0</v>
      </c>
      <c r="AC530">
        <v>0</v>
      </c>
      <c r="AD530">
        <v>1</v>
      </c>
      <c r="AE530">
        <v>0</v>
      </c>
      <c r="AF530" t="s">
        <v>212</v>
      </c>
      <c r="AG530">
        <v>0</v>
      </c>
      <c r="AH530">
        <v>2</v>
      </c>
      <c r="AI530">
        <v>991738446</v>
      </c>
      <c r="AJ530">
        <v>544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</row>
    <row r="531" spans="1:44">
      <c r="A531">
        <f ca="1">ROW(Source!A158)</f>
        <v>158</v>
      </c>
      <c r="B531">
        <v>991739772</v>
      </c>
      <c r="C531">
        <v>991739771</v>
      </c>
      <c r="D531">
        <v>37775402</v>
      </c>
      <c r="E531">
        <v>1</v>
      </c>
      <c r="F531">
        <v>1</v>
      </c>
      <c r="G531">
        <v>1</v>
      </c>
      <c r="H531">
        <v>1</v>
      </c>
      <c r="I531" t="s">
        <v>581</v>
      </c>
      <c r="K531" t="s">
        <v>582</v>
      </c>
      <c r="L531">
        <v>1369</v>
      </c>
      <c r="N531">
        <v>1013</v>
      </c>
      <c r="O531" t="s">
        <v>499</v>
      </c>
      <c r="P531" t="s">
        <v>499</v>
      </c>
      <c r="Q531">
        <v>1</v>
      </c>
      <c r="X531">
        <v>1.47</v>
      </c>
      <c r="Y531">
        <v>0</v>
      </c>
      <c r="Z531">
        <v>0</v>
      </c>
      <c r="AA531">
        <v>0</v>
      </c>
      <c r="AB531">
        <v>9.07</v>
      </c>
      <c r="AC531">
        <v>0</v>
      </c>
      <c r="AD531">
        <v>1</v>
      </c>
      <c r="AE531">
        <v>1</v>
      </c>
      <c r="AF531" t="s">
        <v>98</v>
      </c>
      <c r="AG531">
        <v>1.6904999999999999</v>
      </c>
      <c r="AH531">
        <v>2</v>
      </c>
      <c r="AI531">
        <v>991739772</v>
      </c>
      <c r="AJ531">
        <v>545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</row>
    <row r="532" spans="1:44">
      <c r="A532">
        <f ca="1">ROW(Source!A158)</f>
        <v>158</v>
      </c>
      <c r="B532">
        <v>991739773</v>
      </c>
      <c r="C532">
        <v>991739771</v>
      </c>
      <c r="D532">
        <v>338037086</v>
      </c>
      <c r="E532">
        <v>1</v>
      </c>
      <c r="F532">
        <v>1</v>
      </c>
      <c r="G532">
        <v>1</v>
      </c>
      <c r="H532">
        <v>2</v>
      </c>
      <c r="I532" t="s">
        <v>619</v>
      </c>
      <c r="J532" t="s">
        <v>620</v>
      </c>
      <c r="K532" t="s">
        <v>621</v>
      </c>
      <c r="L532">
        <v>1368</v>
      </c>
      <c r="N532">
        <v>91022270</v>
      </c>
      <c r="O532" t="s">
        <v>505</v>
      </c>
      <c r="P532" t="s">
        <v>505</v>
      </c>
      <c r="Q532">
        <v>1</v>
      </c>
      <c r="X532">
        <v>0.35</v>
      </c>
      <c r="Y532">
        <v>0</v>
      </c>
      <c r="Z532">
        <v>8.1</v>
      </c>
      <c r="AA532">
        <v>0</v>
      </c>
      <c r="AB532">
        <v>0</v>
      </c>
      <c r="AC532">
        <v>0</v>
      </c>
      <c r="AD532">
        <v>1</v>
      </c>
      <c r="AE532">
        <v>0</v>
      </c>
      <c r="AF532" t="s">
        <v>97</v>
      </c>
      <c r="AG532">
        <v>0.4375</v>
      </c>
      <c r="AH532">
        <v>2</v>
      </c>
      <c r="AI532">
        <v>991739773</v>
      </c>
      <c r="AJ532">
        <v>546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</row>
    <row r="533" spans="1:44">
      <c r="A533">
        <f ca="1">ROW(Source!A158)</f>
        <v>158</v>
      </c>
      <c r="B533">
        <v>991739774</v>
      </c>
      <c r="C533">
        <v>991739771</v>
      </c>
      <c r="D533">
        <v>338039342</v>
      </c>
      <c r="E533">
        <v>1</v>
      </c>
      <c r="F533">
        <v>1</v>
      </c>
      <c r="G533">
        <v>1</v>
      </c>
      <c r="H533">
        <v>2</v>
      </c>
      <c r="I533" t="s">
        <v>524</v>
      </c>
      <c r="J533" t="s">
        <v>525</v>
      </c>
      <c r="K533" t="s">
        <v>526</v>
      </c>
      <c r="L533">
        <v>1368</v>
      </c>
      <c r="N533">
        <v>91022270</v>
      </c>
      <c r="O533" t="s">
        <v>505</v>
      </c>
      <c r="P533" t="s">
        <v>505</v>
      </c>
      <c r="Q533">
        <v>1</v>
      </c>
      <c r="X533">
        <v>0.02</v>
      </c>
      <c r="Y533">
        <v>0</v>
      </c>
      <c r="Z533">
        <v>87.17</v>
      </c>
      <c r="AA533">
        <v>11.6</v>
      </c>
      <c r="AB533">
        <v>0</v>
      </c>
      <c r="AC533">
        <v>0</v>
      </c>
      <c r="AD533">
        <v>1</v>
      </c>
      <c r="AE533">
        <v>0</v>
      </c>
      <c r="AF533" t="s">
        <v>97</v>
      </c>
      <c r="AG533">
        <v>2.5000000000000001E-2</v>
      </c>
      <c r="AH533">
        <v>2</v>
      </c>
      <c r="AI533">
        <v>991739774</v>
      </c>
      <c r="AJ533">
        <v>547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</row>
    <row r="534" spans="1:44">
      <c r="A534">
        <f ca="1">ROW(Source!A158)</f>
        <v>158</v>
      </c>
      <c r="B534">
        <v>991739775</v>
      </c>
      <c r="C534">
        <v>991739771</v>
      </c>
      <c r="D534">
        <v>337978401</v>
      </c>
      <c r="E534">
        <v>1</v>
      </c>
      <c r="F534">
        <v>1</v>
      </c>
      <c r="G534">
        <v>1</v>
      </c>
      <c r="H534">
        <v>3</v>
      </c>
      <c r="I534" t="s">
        <v>622</v>
      </c>
      <c r="J534" t="s">
        <v>623</v>
      </c>
      <c r="K534" t="s">
        <v>624</v>
      </c>
      <c r="L534">
        <v>1348</v>
      </c>
      <c r="N534">
        <v>39568864</v>
      </c>
      <c r="O534" t="s">
        <v>530</v>
      </c>
      <c r="P534" t="s">
        <v>530</v>
      </c>
      <c r="Q534">
        <v>1000</v>
      </c>
      <c r="X534">
        <v>1.3999999999999999E-4</v>
      </c>
      <c r="Y534">
        <v>10362</v>
      </c>
      <c r="Z534">
        <v>0</v>
      </c>
      <c r="AA534">
        <v>0</v>
      </c>
      <c r="AB534">
        <v>0</v>
      </c>
      <c r="AC534">
        <v>0</v>
      </c>
      <c r="AD534">
        <v>1</v>
      </c>
      <c r="AE534">
        <v>0</v>
      </c>
      <c r="AG534">
        <v>1.3999999999999999E-4</v>
      </c>
      <c r="AH534">
        <v>2</v>
      </c>
      <c r="AI534">
        <v>991739775</v>
      </c>
      <c r="AJ534">
        <v>548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</row>
    <row r="535" spans="1:44">
      <c r="A535">
        <f ca="1">ROW(Source!A158)</f>
        <v>158</v>
      </c>
      <c r="B535">
        <v>991739776</v>
      </c>
      <c r="C535">
        <v>991739771</v>
      </c>
      <c r="D535">
        <v>337978655</v>
      </c>
      <c r="E535">
        <v>1</v>
      </c>
      <c r="F535">
        <v>1</v>
      </c>
      <c r="G535">
        <v>1</v>
      </c>
      <c r="H535">
        <v>3</v>
      </c>
      <c r="I535" t="s">
        <v>642</v>
      </c>
      <c r="J535" t="s">
        <v>643</v>
      </c>
      <c r="K535" t="s">
        <v>644</v>
      </c>
      <c r="L535">
        <v>1348</v>
      </c>
      <c r="N535">
        <v>39568864</v>
      </c>
      <c r="O535" t="s">
        <v>530</v>
      </c>
      <c r="P535" t="s">
        <v>530</v>
      </c>
      <c r="Q535">
        <v>1000</v>
      </c>
      <c r="X535">
        <v>1.1000000000000001E-3</v>
      </c>
      <c r="Y535">
        <v>14830</v>
      </c>
      <c r="Z535">
        <v>0</v>
      </c>
      <c r="AA535">
        <v>0</v>
      </c>
      <c r="AB535">
        <v>0</v>
      </c>
      <c r="AC535">
        <v>0</v>
      </c>
      <c r="AD535">
        <v>1</v>
      </c>
      <c r="AE535">
        <v>0</v>
      </c>
      <c r="AG535">
        <v>1.1000000000000001E-3</v>
      </c>
      <c r="AH535">
        <v>2</v>
      </c>
      <c r="AI535">
        <v>991739776</v>
      </c>
      <c r="AJ535">
        <v>549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</row>
    <row r="536" spans="1:44">
      <c r="A536">
        <f ca="1">ROW(Source!A158)</f>
        <v>158</v>
      </c>
      <c r="B536">
        <v>991739777</v>
      </c>
      <c r="C536">
        <v>991739771</v>
      </c>
      <c r="D536">
        <v>338008699</v>
      </c>
      <c r="E536">
        <v>1</v>
      </c>
      <c r="F536">
        <v>1</v>
      </c>
      <c r="G536">
        <v>1</v>
      </c>
      <c r="H536">
        <v>3</v>
      </c>
      <c r="I536" t="s">
        <v>687</v>
      </c>
      <c r="J536" t="s">
        <v>233</v>
      </c>
      <c r="K536" t="s">
        <v>683</v>
      </c>
      <c r="L536">
        <v>195242642</v>
      </c>
      <c r="N536">
        <v>1010</v>
      </c>
      <c r="O536" t="s">
        <v>145</v>
      </c>
      <c r="P536" t="s">
        <v>145</v>
      </c>
      <c r="Q536">
        <v>1</v>
      </c>
      <c r="X536">
        <v>1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G536">
        <v>1</v>
      </c>
      <c r="AH536">
        <v>3</v>
      </c>
      <c r="AI536">
        <v>-1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</row>
    <row r="537" spans="1:44">
      <c r="A537">
        <f ca="1">ROW(Source!A158)</f>
        <v>158</v>
      </c>
      <c r="B537">
        <v>991739778</v>
      </c>
      <c r="C537">
        <v>991739771</v>
      </c>
      <c r="D537">
        <v>338025035</v>
      </c>
      <c r="E537">
        <v>1</v>
      </c>
      <c r="F537">
        <v>1</v>
      </c>
      <c r="G537">
        <v>1</v>
      </c>
      <c r="H537">
        <v>3</v>
      </c>
      <c r="I537" t="s">
        <v>200</v>
      </c>
      <c r="J537" t="s">
        <v>202</v>
      </c>
      <c r="K537" t="s">
        <v>201</v>
      </c>
      <c r="L537">
        <v>195242642</v>
      </c>
      <c r="N537">
        <v>1010</v>
      </c>
      <c r="O537" t="s">
        <v>145</v>
      </c>
      <c r="P537" t="s">
        <v>145</v>
      </c>
      <c r="Q537">
        <v>1</v>
      </c>
      <c r="X537">
        <v>2</v>
      </c>
      <c r="Y537">
        <v>27.99</v>
      </c>
      <c r="Z537">
        <v>0</v>
      </c>
      <c r="AA537">
        <v>0</v>
      </c>
      <c r="AB537">
        <v>0</v>
      </c>
      <c r="AC537">
        <v>0</v>
      </c>
      <c r="AD537">
        <v>1</v>
      </c>
      <c r="AE537">
        <v>0</v>
      </c>
      <c r="AG537">
        <v>2</v>
      </c>
      <c r="AH537">
        <v>2</v>
      </c>
      <c r="AI537">
        <v>991739778</v>
      </c>
      <c r="AJ537">
        <v>550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</row>
    <row r="538" spans="1:44">
      <c r="A538">
        <f ca="1">ROW(Source!A158)</f>
        <v>158</v>
      </c>
      <c r="B538">
        <v>991739779</v>
      </c>
      <c r="C538">
        <v>991739771</v>
      </c>
      <c r="D538">
        <v>338036064</v>
      </c>
      <c r="E538">
        <v>1</v>
      </c>
      <c r="F538">
        <v>1</v>
      </c>
      <c r="G538">
        <v>1</v>
      </c>
      <c r="H538">
        <v>3</v>
      </c>
      <c r="I538" t="s">
        <v>645</v>
      </c>
      <c r="J538" t="s">
        <v>646</v>
      </c>
      <c r="K538" t="s">
        <v>647</v>
      </c>
      <c r="L538">
        <v>1356</v>
      </c>
      <c r="N538">
        <v>1010</v>
      </c>
      <c r="O538" t="s">
        <v>589</v>
      </c>
      <c r="P538" t="s">
        <v>589</v>
      </c>
      <c r="Q538">
        <v>1000</v>
      </c>
      <c r="X538">
        <v>2E-3</v>
      </c>
      <c r="Y538">
        <v>3450.01</v>
      </c>
      <c r="Z538">
        <v>0</v>
      </c>
      <c r="AA538">
        <v>0</v>
      </c>
      <c r="AB538">
        <v>0</v>
      </c>
      <c r="AC538">
        <v>0</v>
      </c>
      <c r="AD538">
        <v>1</v>
      </c>
      <c r="AE538">
        <v>0</v>
      </c>
      <c r="AG538">
        <v>2E-3</v>
      </c>
      <c r="AH538">
        <v>2</v>
      </c>
      <c r="AI538">
        <v>991739779</v>
      </c>
      <c r="AJ538">
        <v>551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</row>
    <row r="539" spans="1:44">
      <c r="A539">
        <f ca="1">ROW(Source!A159)</f>
        <v>159</v>
      </c>
      <c r="B539">
        <v>991739772</v>
      </c>
      <c r="C539">
        <v>991739771</v>
      </c>
      <c r="D539">
        <v>37775402</v>
      </c>
      <c r="E539">
        <v>1</v>
      </c>
      <c r="F539">
        <v>1</v>
      </c>
      <c r="G539">
        <v>1</v>
      </c>
      <c r="H539">
        <v>1</v>
      </c>
      <c r="I539" t="s">
        <v>581</v>
      </c>
      <c r="K539" t="s">
        <v>582</v>
      </c>
      <c r="L539">
        <v>1369</v>
      </c>
      <c r="N539">
        <v>1013</v>
      </c>
      <c r="O539" t="s">
        <v>499</v>
      </c>
      <c r="P539" t="s">
        <v>499</v>
      </c>
      <c r="Q539">
        <v>1</v>
      </c>
      <c r="X539">
        <v>1.47</v>
      </c>
      <c r="Y539">
        <v>0</v>
      </c>
      <c r="Z539">
        <v>0</v>
      </c>
      <c r="AA539">
        <v>0</v>
      </c>
      <c r="AB539">
        <v>9.07</v>
      </c>
      <c r="AC539">
        <v>0</v>
      </c>
      <c r="AD539">
        <v>1</v>
      </c>
      <c r="AE539">
        <v>1</v>
      </c>
      <c r="AF539" t="s">
        <v>98</v>
      </c>
      <c r="AG539">
        <v>1.6904999999999999</v>
      </c>
      <c r="AH539">
        <v>2</v>
      </c>
      <c r="AI539">
        <v>991739772</v>
      </c>
      <c r="AJ539">
        <v>554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</row>
    <row r="540" spans="1:44">
      <c r="A540">
        <f ca="1">ROW(Source!A159)</f>
        <v>159</v>
      </c>
      <c r="B540">
        <v>991739773</v>
      </c>
      <c r="C540">
        <v>991739771</v>
      </c>
      <c r="D540">
        <v>338037086</v>
      </c>
      <c r="E540">
        <v>1</v>
      </c>
      <c r="F540">
        <v>1</v>
      </c>
      <c r="G540">
        <v>1</v>
      </c>
      <c r="H540">
        <v>2</v>
      </c>
      <c r="I540" t="s">
        <v>619</v>
      </c>
      <c r="J540" t="s">
        <v>620</v>
      </c>
      <c r="K540" t="s">
        <v>621</v>
      </c>
      <c r="L540">
        <v>1368</v>
      </c>
      <c r="N540">
        <v>91022270</v>
      </c>
      <c r="O540" t="s">
        <v>505</v>
      </c>
      <c r="P540" t="s">
        <v>505</v>
      </c>
      <c r="Q540">
        <v>1</v>
      </c>
      <c r="X540">
        <v>0.35</v>
      </c>
      <c r="Y540">
        <v>0</v>
      </c>
      <c r="Z540">
        <v>8.1</v>
      </c>
      <c r="AA540">
        <v>0</v>
      </c>
      <c r="AB540">
        <v>0</v>
      </c>
      <c r="AC540">
        <v>0</v>
      </c>
      <c r="AD540">
        <v>1</v>
      </c>
      <c r="AE540">
        <v>0</v>
      </c>
      <c r="AF540" t="s">
        <v>97</v>
      </c>
      <c r="AG540">
        <v>0.4375</v>
      </c>
      <c r="AH540">
        <v>2</v>
      </c>
      <c r="AI540">
        <v>991739773</v>
      </c>
      <c r="AJ540">
        <v>555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</row>
    <row r="541" spans="1:44">
      <c r="A541">
        <f ca="1">ROW(Source!A159)</f>
        <v>159</v>
      </c>
      <c r="B541">
        <v>991739774</v>
      </c>
      <c r="C541">
        <v>991739771</v>
      </c>
      <c r="D541">
        <v>338039342</v>
      </c>
      <c r="E541">
        <v>1</v>
      </c>
      <c r="F541">
        <v>1</v>
      </c>
      <c r="G541">
        <v>1</v>
      </c>
      <c r="H541">
        <v>2</v>
      </c>
      <c r="I541" t="s">
        <v>524</v>
      </c>
      <c r="J541" t="s">
        <v>525</v>
      </c>
      <c r="K541" t="s">
        <v>526</v>
      </c>
      <c r="L541">
        <v>1368</v>
      </c>
      <c r="N541">
        <v>91022270</v>
      </c>
      <c r="O541" t="s">
        <v>505</v>
      </c>
      <c r="P541" t="s">
        <v>505</v>
      </c>
      <c r="Q541">
        <v>1</v>
      </c>
      <c r="X541">
        <v>0.02</v>
      </c>
      <c r="Y541">
        <v>0</v>
      </c>
      <c r="Z541">
        <v>87.17</v>
      </c>
      <c r="AA541">
        <v>11.6</v>
      </c>
      <c r="AB541">
        <v>0</v>
      </c>
      <c r="AC541">
        <v>0</v>
      </c>
      <c r="AD541">
        <v>1</v>
      </c>
      <c r="AE541">
        <v>0</v>
      </c>
      <c r="AF541" t="s">
        <v>97</v>
      </c>
      <c r="AG541">
        <v>2.5000000000000001E-2</v>
      </c>
      <c r="AH541">
        <v>2</v>
      </c>
      <c r="AI541">
        <v>991739774</v>
      </c>
      <c r="AJ541">
        <v>556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</row>
    <row r="542" spans="1:44">
      <c r="A542">
        <f ca="1">ROW(Source!A159)</f>
        <v>159</v>
      </c>
      <c r="B542">
        <v>991739775</v>
      </c>
      <c r="C542">
        <v>991739771</v>
      </c>
      <c r="D542">
        <v>337978401</v>
      </c>
      <c r="E542">
        <v>1</v>
      </c>
      <c r="F542">
        <v>1</v>
      </c>
      <c r="G542">
        <v>1</v>
      </c>
      <c r="H542">
        <v>3</v>
      </c>
      <c r="I542" t="s">
        <v>622</v>
      </c>
      <c r="J542" t="s">
        <v>623</v>
      </c>
      <c r="K542" t="s">
        <v>624</v>
      </c>
      <c r="L542">
        <v>1348</v>
      </c>
      <c r="N542">
        <v>39568864</v>
      </c>
      <c r="O542" t="s">
        <v>530</v>
      </c>
      <c r="P542" t="s">
        <v>530</v>
      </c>
      <c r="Q542">
        <v>1000</v>
      </c>
      <c r="X542">
        <v>1.3999999999999999E-4</v>
      </c>
      <c r="Y542">
        <v>10362</v>
      </c>
      <c r="Z542">
        <v>0</v>
      </c>
      <c r="AA542">
        <v>0</v>
      </c>
      <c r="AB542">
        <v>0</v>
      </c>
      <c r="AC542">
        <v>0</v>
      </c>
      <c r="AD542">
        <v>1</v>
      </c>
      <c r="AE542">
        <v>0</v>
      </c>
      <c r="AG542">
        <v>1.3999999999999999E-4</v>
      </c>
      <c r="AH542">
        <v>2</v>
      </c>
      <c r="AI542">
        <v>991739775</v>
      </c>
      <c r="AJ542">
        <v>557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</row>
    <row r="543" spans="1:44">
      <c r="A543">
        <f ca="1">ROW(Source!A159)</f>
        <v>159</v>
      </c>
      <c r="B543">
        <v>991739776</v>
      </c>
      <c r="C543">
        <v>991739771</v>
      </c>
      <c r="D543">
        <v>337978655</v>
      </c>
      <c r="E543">
        <v>1</v>
      </c>
      <c r="F543">
        <v>1</v>
      </c>
      <c r="G543">
        <v>1</v>
      </c>
      <c r="H543">
        <v>3</v>
      </c>
      <c r="I543" t="s">
        <v>642</v>
      </c>
      <c r="J543" t="s">
        <v>643</v>
      </c>
      <c r="K543" t="s">
        <v>644</v>
      </c>
      <c r="L543">
        <v>1348</v>
      </c>
      <c r="N543">
        <v>39568864</v>
      </c>
      <c r="O543" t="s">
        <v>530</v>
      </c>
      <c r="P543" t="s">
        <v>530</v>
      </c>
      <c r="Q543">
        <v>1000</v>
      </c>
      <c r="X543">
        <v>1.1000000000000001E-3</v>
      </c>
      <c r="Y543">
        <v>14830</v>
      </c>
      <c r="Z543">
        <v>0</v>
      </c>
      <c r="AA543">
        <v>0</v>
      </c>
      <c r="AB543">
        <v>0</v>
      </c>
      <c r="AC543">
        <v>0</v>
      </c>
      <c r="AD543">
        <v>1</v>
      </c>
      <c r="AE543">
        <v>0</v>
      </c>
      <c r="AG543">
        <v>1.1000000000000001E-3</v>
      </c>
      <c r="AH543">
        <v>2</v>
      </c>
      <c r="AI543">
        <v>991739776</v>
      </c>
      <c r="AJ543">
        <v>558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</row>
    <row r="544" spans="1:44">
      <c r="A544">
        <f ca="1">ROW(Source!A159)</f>
        <v>159</v>
      </c>
      <c r="B544">
        <v>991739777</v>
      </c>
      <c r="C544">
        <v>991739771</v>
      </c>
      <c r="D544">
        <v>338008699</v>
      </c>
      <c r="E544">
        <v>1</v>
      </c>
      <c r="F544">
        <v>1</v>
      </c>
      <c r="G544">
        <v>1</v>
      </c>
      <c r="H544">
        <v>3</v>
      </c>
      <c r="I544" t="s">
        <v>687</v>
      </c>
      <c r="J544" t="s">
        <v>233</v>
      </c>
      <c r="K544" t="s">
        <v>683</v>
      </c>
      <c r="L544">
        <v>195242642</v>
      </c>
      <c r="N544">
        <v>1010</v>
      </c>
      <c r="O544" t="s">
        <v>145</v>
      </c>
      <c r="P544" t="s">
        <v>145</v>
      </c>
      <c r="Q544">
        <v>1</v>
      </c>
      <c r="X544">
        <v>1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G544">
        <v>1</v>
      </c>
      <c r="AH544">
        <v>3</v>
      </c>
      <c r="AI544">
        <v>-1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</row>
    <row r="545" spans="1:44">
      <c r="A545">
        <f ca="1">ROW(Source!A159)</f>
        <v>159</v>
      </c>
      <c r="B545">
        <v>991739778</v>
      </c>
      <c r="C545">
        <v>991739771</v>
      </c>
      <c r="D545">
        <v>338025035</v>
      </c>
      <c r="E545">
        <v>1</v>
      </c>
      <c r="F545">
        <v>1</v>
      </c>
      <c r="G545">
        <v>1</v>
      </c>
      <c r="H545">
        <v>3</v>
      </c>
      <c r="I545" t="s">
        <v>200</v>
      </c>
      <c r="J545" t="s">
        <v>202</v>
      </c>
      <c r="K545" t="s">
        <v>201</v>
      </c>
      <c r="L545">
        <v>195242642</v>
      </c>
      <c r="N545">
        <v>1010</v>
      </c>
      <c r="O545" t="s">
        <v>145</v>
      </c>
      <c r="P545" t="s">
        <v>145</v>
      </c>
      <c r="Q545">
        <v>1</v>
      </c>
      <c r="X545">
        <v>2</v>
      </c>
      <c r="Y545">
        <v>27.99</v>
      </c>
      <c r="Z545">
        <v>0</v>
      </c>
      <c r="AA545">
        <v>0</v>
      </c>
      <c r="AB545">
        <v>0</v>
      </c>
      <c r="AC545">
        <v>0</v>
      </c>
      <c r="AD545">
        <v>1</v>
      </c>
      <c r="AE545">
        <v>0</v>
      </c>
      <c r="AG545">
        <v>2</v>
      </c>
      <c r="AH545">
        <v>2</v>
      </c>
      <c r="AI545">
        <v>991739778</v>
      </c>
      <c r="AJ545">
        <v>559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</row>
    <row r="546" spans="1:44">
      <c r="A546">
        <f ca="1">ROW(Source!A159)</f>
        <v>159</v>
      </c>
      <c r="B546">
        <v>991739779</v>
      </c>
      <c r="C546">
        <v>991739771</v>
      </c>
      <c r="D546">
        <v>338036064</v>
      </c>
      <c r="E546">
        <v>1</v>
      </c>
      <c r="F546">
        <v>1</v>
      </c>
      <c r="G546">
        <v>1</v>
      </c>
      <c r="H546">
        <v>3</v>
      </c>
      <c r="I546" t="s">
        <v>645</v>
      </c>
      <c r="J546" t="s">
        <v>646</v>
      </c>
      <c r="K546" t="s">
        <v>647</v>
      </c>
      <c r="L546">
        <v>1356</v>
      </c>
      <c r="N546">
        <v>1010</v>
      </c>
      <c r="O546" t="s">
        <v>589</v>
      </c>
      <c r="P546" t="s">
        <v>589</v>
      </c>
      <c r="Q546">
        <v>1000</v>
      </c>
      <c r="X546">
        <v>2E-3</v>
      </c>
      <c r="Y546">
        <v>3450.01</v>
      </c>
      <c r="Z546">
        <v>0</v>
      </c>
      <c r="AA546">
        <v>0</v>
      </c>
      <c r="AB546">
        <v>0</v>
      </c>
      <c r="AC546">
        <v>0</v>
      </c>
      <c r="AD546">
        <v>1</v>
      </c>
      <c r="AE546">
        <v>0</v>
      </c>
      <c r="AG546">
        <v>2E-3</v>
      </c>
      <c r="AH546">
        <v>2</v>
      </c>
      <c r="AI546">
        <v>991739779</v>
      </c>
      <c r="AJ546">
        <v>560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</row>
    <row r="547" spans="1:44">
      <c r="A547">
        <f ca="1">ROW(Source!A164)</f>
        <v>164</v>
      </c>
      <c r="B547">
        <v>991824678</v>
      </c>
      <c r="C547">
        <v>991741832</v>
      </c>
      <c r="D547">
        <v>338276497</v>
      </c>
      <c r="E547">
        <v>1</v>
      </c>
      <c r="F547">
        <v>1</v>
      </c>
      <c r="G547">
        <v>1</v>
      </c>
      <c r="H547">
        <v>1</v>
      </c>
      <c r="I547" t="s">
        <v>667</v>
      </c>
      <c r="K547" t="s">
        <v>668</v>
      </c>
      <c r="L547">
        <v>1369</v>
      </c>
      <c r="N547">
        <v>1013</v>
      </c>
      <c r="O547" t="s">
        <v>499</v>
      </c>
      <c r="P547" t="s">
        <v>499</v>
      </c>
      <c r="Q547">
        <v>1</v>
      </c>
      <c r="X547">
        <v>19</v>
      </c>
      <c r="Y547">
        <v>0</v>
      </c>
      <c r="Z547">
        <v>0</v>
      </c>
      <c r="AA547">
        <v>0</v>
      </c>
      <c r="AB547">
        <v>15.49</v>
      </c>
      <c r="AC547">
        <v>0</v>
      </c>
      <c r="AD547">
        <v>1</v>
      </c>
      <c r="AE547">
        <v>1</v>
      </c>
      <c r="AG547">
        <v>19</v>
      </c>
      <c r="AH547">
        <v>2</v>
      </c>
      <c r="AI547">
        <v>991824678</v>
      </c>
      <c r="AJ547">
        <v>563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</row>
    <row r="548" spans="1:44">
      <c r="A548">
        <f ca="1">ROW(Source!A164)</f>
        <v>164</v>
      </c>
      <c r="B548">
        <v>991824679</v>
      </c>
      <c r="C548">
        <v>991741832</v>
      </c>
      <c r="D548">
        <v>338284938</v>
      </c>
      <c r="E548">
        <v>1</v>
      </c>
      <c r="F548">
        <v>1</v>
      </c>
      <c r="G548">
        <v>1</v>
      </c>
      <c r="H548">
        <v>1</v>
      </c>
      <c r="I548" t="s">
        <v>669</v>
      </c>
      <c r="K548" t="s">
        <v>670</v>
      </c>
      <c r="L548">
        <v>1369</v>
      </c>
      <c r="N548">
        <v>1013</v>
      </c>
      <c r="O548" t="s">
        <v>499</v>
      </c>
      <c r="P548" t="s">
        <v>499</v>
      </c>
      <c r="Q548">
        <v>1</v>
      </c>
      <c r="X548">
        <v>9.5</v>
      </c>
      <c r="Y548">
        <v>0</v>
      </c>
      <c r="Z548">
        <v>0</v>
      </c>
      <c r="AA548">
        <v>0</v>
      </c>
      <c r="AB548">
        <v>14.09</v>
      </c>
      <c r="AC548">
        <v>0</v>
      </c>
      <c r="AD548">
        <v>1</v>
      </c>
      <c r="AE548">
        <v>1</v>
      </c>
      <c r="AG548">
        <v>9.5</v>
      </c>
      <c r="AH548">
        <v>2</v>
      </c>
      <c r="AI548">
        <v>991824679</v>
      </c>
      <c r="AJ548">
        <v>564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</row>
    <row r="549" spans="1:44">
      <c r="A549">
        <f ca="1">ROW(Source!A164)</f>
        <v>164</v>
      </c>
      <c r="B549">
        <v>991824680</v>
      </c>
      <c r="C549">
        <v>991741832</v>
      </c>
      <c r="D549">
        <v>338348662</v>
      </c>
      <c r="E549">
        <v>1</v>
      </c>
      <c r="F549">
        <v>1</v>
      </c>
      <c r="G549">
        <v>1</v>
      </c>
      <c r="H549">
        <v>1</v>
      </c>
      <c r="I549" t="s">
        <v>671</v>
      </c>
      <c r="K549" t="s">
        <v>672</v>
      </c>
      <c r="L549">
        <v>1369</v>
      </c>
      <c r="N549">
        <v>1013</v>
      </c>
      <c r="O549" t="s">
        <v>499</v>
      </c>
      <c r="P549" t="s">
        <v>499</v>
      </c>
      <c r="Q549">
        <v>1</v>
      </c>
      <c r="X549">
        <v>1.9</v>
      </c>
      <c r="Y549">
        <v>0</v>
      </c>
      <c r="Z549">
        <v>0</v>
      </c>
      <c r="AA549">
        <v>0</v>
      </c>
      <c r="AB549">
        <v>18.329999999999998</v>
      </c>
      <c r="AC549">
        <v>0</v>
      </c>
      <c r="AD549">
        <v>1</v>
      </c>
      <c r="AE549">
        <v>1</v>
      </c>
      <c r="AG549">
        <v>1.9</v>
      </c>
      <c r="AH549">
        <v>2</v>
      </c>
      <c r="AI549">
        <v>991824680</v>
      </c>
      <c r="AJ549">
        <v>565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</row>
    <row r="550" spans="1:44">
      <c r="A550">
        <f ca="1">ROW(Source!A164)</f>
        <v>164</v>
      </c>
      <c r="B550">
        <v>991824681</v>
      </c>
      <c r="C550">
        <v>991741832</v>
      </c>
      <c r="D550">
        <v>338284897</v>
      </c>
      <c r="E550">
        <v>1</v>
      </c>
      <c r="F550">
        <v>1</v>
      </c>
      <c r="G550">
        <v>1</v>
      </c>
      <c r="H550">
        <v>1</v>
      </c>
      <c r="I550" t="s">
        <v>673</v>
      </c>
      <c r="K550" t="s">
        <v>674</v>
      </c>
      <c r="L550">
        <v>1369</v>
      </c>
      <c r="N550">
        <v>1013</v>
      </c>
      <c r="O550" t="s">
        <v>499</v>
      </c>
      <c r="P550" t="s">
        <v>499</v>
      </c>
      <c r="Q550">
        <v>1</v>
      </c>
      <c r="X550">
        <v>7.6</v>
      </c>
      <c r="Y550">
        <v>0</v>
      </c>
      <c r="Z550">
        <v>0</v>
      </c>
      <c r="AA550">
        <v>0</v>
      </c>
      <c r="AB550">
        <v>16.93</v>
      </c>
      <c r="AC550">
        <v>0</v>
      </c>
      <c r="AD550">
        <v>1</v>
      </c>
      <c r="AE550">
        <v>1</v>
      </c>
      <c r="AG550">
        <v>7.6</v>
      </c>
      <c r="AH550">
        <v>2</v>
      </c>
      <c r="AI550">
        <v>991824681</v>
      </c>
      <c r="AJ550">
        <v>566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</row>
    <row r="551" spans="1:44">
      <c r="A551">
        <f ca="1">ROW(Source!A165)</f>
        <v>165</v>
      </c>
      <c r="B551">
        <v>991824678</v>
      </c>
      <c r="C551">
        <v>991741832</v>
      </c>
      <c r="D551">
        <v>338276497</v>
      </c>
      <c r="E551">
        <v>1</v>
      </c>
      <c r="F551">
        <v>1</v>
      </c>
      <c r="G551">
        <v>1</v>
      </c>
      <c r="H551">
        <v>1</v>
      </c>
      <c r="I551" t="s">
        <v>667</v>
      </c>
      <c r="K551" t="s">
        <v>668</v>
      </c>
      <c r="L551">
        <v>1369</v>
      </c>
      <c r="N551">
        <v>1013</v>
      </c>
      <c r="O551" t="s">
        <v>499</v>
      </c>
      <c r="P551" t="s">
        <v>499</v>
      </c>
      <c r="Q551">
        <v>1</v>
      </c>
      <c r="X551">
        <v>19</v>
      </c>
      <c r="Y551">
        <v>0</v>
      </c>
      <c r="Z551">
        <v>0</v>
      </c>
      <c r="AA551">
        <v>0</v>
      </c>
      <c r="AB551">
        <v>15.49</v>
      </c>
      <c r="AC551">
        <v>0</v>
      </c>
      <c r="AD551">
        <v>1</v>
      </c>
      <c r="AE551">
        <v>1</v>
      </c>
      <c r="AG551">
        <v>19</v>
      </c>
      <c r="AH551">
        <v>2</v>
      </c>
      <c r="AI551">
        <v>991824678</v>
      </c>
      <c r="AJ551">
        <v>567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</row>
    <row r="552" spans="1:44">
      <c r="A552">
        <f ca="1">ROW(Source!A165)</f>
        <v>165</v>
      </c>
      <c r="B552">
        <v>991824679</v>
      </c>
      <c r="C552">
        <v>991741832</v>
      </c>
      <c r="D552">
        <v>338284938</v>
      </c>
      <c r="E552">
        <v>1</v>
      </c>
      <c r="F552">
        <v>1</v>
      </c>
      <c r="G552">
        <v>1</v>
      </c>
      <c r="H552">
        <v>1</v>
      </c>
      <c r="I552" t="s">
        <v>669</v>
      </c>
      <c r="K552" t="s">
        <v>670</v>
      </c>
      <c r="L552">
        <v>1369</v>
      </c>
      <c r="N552">
        <v>1013</v>
      </c>
      <c r="O552" t="s">
        <v>499</v>
      </c>
      <c r="P552" t="s">
        <v>499</v>
      </c>
      <c r="Q552">
        <v>1</v>
      </c>
      <c r="X552">
        <v>9.5</v>
      </c>
      <c r="Y552">
        <v>0</v>
      </c>
      <c r="Z552">
        <v>0</v>
      </c>
      <c r="AA552">
        <v>0</v>
      </c>
      <c r="AB552">
        <v>14.09</v>
      </c>
      <c r="AC552">
        <v>0</v>
      </c>
      <c r="AD552">
        <v>1</v>
      </c>
      <c r="AE552">
        <v>1</v>
      </c>
      <c r="AG552">
        <v>9.5</v>
      </c>
      <c r="AH552">
        <v>2</v>
      </c>
      <c r="AI552">
        <v>991824679</v>
      </c>
      <c r="AJ552">
        <v>568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</row>
    <row r="553" spans="1:44">
      <c r="A553">
        <f ca="1">ROW(Source!A165)</f>
        <v>165</v>
      </c>
      <c r="B553">
        <v>991824680</v>
      </c>
      <c r="C553">
        <v>991741832</v>
      </c>
      <c r="D553">
        <v>338348662</v>
      </c>
      <c r="E553">
        <v>1</v>
      </c>
      <c r="F553">
        <v>1</v>
      </c>
      <c r="G553">
        <v>1</v>
      </c>
      <c r="H553">
        <v>1</v>
      </c>
      <c r="I553" t="s">
        <v>671</v>
      </c>
      <c r="K553" t="s">
        <v>672</v>
      </c>
      <c r="L553">
        <v>1369</v>
      </c>
      <c r="N553">
        <v>1013</v>
      </c>
      <c r="O553" t="s">
        <v>499</v>
      </c>
      <c r="P553" t="s">
        <v>499</v>
      </c>
      <c r="Q553">
        <v>1</v>
      </c>
      <c r="X553">
        <v>1.9</v>
      </c>
      <c r="Y553">
        <v>0</v>
      </c>
      <c r="Z553">
        <v>0</v>
      </c>
      <c r="AA553">
        <v>0</v>
      </c>
      <c r="AB553">
        <v>18.329999999999998</v>
      </c>
      <c r="AC553">
        <v>0</v>
      </c>
      <c r="AD553">
        <v>1</v>
      </c>
      <c r="AE553">
        <v>1</v>
      </c>
      <c r="AG553">
        <v>1.9</v>
      </c>
      <c r="AH553">
        <v>2</v>
      </c>
      <c r="AI553">
        <v>991824680</v>
      </c>
      <c r="AJ553">
        <v>569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</row>
    <row r="554" spans="1:44">
      <c r="A554">
        <f ca="1">ROW(Source!A165)</f>
        <v>165</v>
      </c>
      <c r="B554">
        <v>991824681</v>
      </c>
      <c r="C554">
        <v>991741832</v>
      </c>
      <c r="D554">
        <v>338284897</v>
      </c>
      <c r="E554">
        <v>1</v>
      </c>
      <c r="F554">
        <v>1</v>
      </c>
      <c r="G554">
        <v>1</v>
      </c>
      <c r="H554">
        <v>1</v>
      </c>
      <c r="I554" t="s">
        <v>673</v>
      </c>
      <c r="K554" t="s">
        <v>674</v>
      </c>
      <c r="L554">
        <v>1369</v>
      </c>
      <c r="N554">
        <v>1013</v>
      </c>
      <c r="O554" t="s">
        <v>499</v>
      </c>
      <c r="P554" t="s">
        <v>499</v>
      </c>
      <c r="Q554">
        <v>1</v>
      </c>
      <c r="X554">
        <v>7.6</v>
      </c>
      <c r="Y554">
        <v>0</v>
      </c>
      <c r="Z554">
        <v>0</v>
      </c>
      <c r="AA554">
        <v>0</v>
      </c>
      <c r="AB554">
        <v>16.93</v>
      </c>
      <c r="AC554">
        <v>0</v>
      </c>
      <c r="AD554">
        <v>1</v>
      </c>
      <c r="AE554">
        <v>1</v>
      </c>
      <c r="AG554">
        <v>7.6</v>
      </c>
      <c r="AH554">
        <v>2</v>
      </c>
      <c r="AI554">
        <v>991824681</v>
      </c>
      <c r="AJ554">
        <v>570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</row>
  </sheetData>
  <phoneticPr fontId="0" type="noConversion"/>
  <printOptions gridLines="1"/>
  <pageMargins left="0.75" right="0.75" top="1" bottom="1" header="0.5" footer="0.5"/>
  <pageSetup paperSize="9" firstPageNumber="0" orientation="portrait" horizontalDpi="300" verticalDpi="300" r:id="rId1"/>
  <headerFooter>
    <oddHeader>&amp;C&amp;A</oddHeader>
    <oddFooter>&amp;CPage &amp;P&amp;R&amp;1#&amp;"Calibri"&amp;8&amp;K737373General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Дефектная ведомость</vt:lpstr>
      <vt:lpstr>Смета ТЕР МО 12 граф</vt:lpstr>
      <vt:lpstr>Source</vt:lpstr>
      <vt:lpstr>SourceObSm</vt:lpstr>
      <vt:lpstr>SmtRes</vt:lpstr>
      <vt:lpstr>EtalonRes</vt:lpstr>
      <vt:lpstr>'Смета ТЕР МО 12 граф'!Excel_BuiltIn_Print_Titles</vt:lpstr>
      <vt:lpstr>'Дефектная ведомость'!Print_Area</vt:lpstr>
      <vt:lpstr>'Смета ТЕР МО 12 граф'!Print_Area</vt:lpstr>
      <vt:lpstr>'Смета ТЕР МО 12 граф'!Print_Titles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Перова</dc:creator>
  <dc:description/>
  <cp:lastModifiedBy>ТСЖ</cp:lastModifiedBy>
  <cp:revision>9</cp:revision>
  <dcterms:created xsi:type="dcterms:W3CDTF">2021-07-20T10:39:25Z</dcterms:created>
  <dcterms:modified xsi:type="dcterms:W3CDTF">2021-08-19T10:13:36Z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b55a0c-bcf3-45fe-8d6b-e30a646beadd_Enabled">
    <vt:lpwstr>true</vt:lpwstr>
  </property>
  <property fmtid="{D5CDD505-2E9C-101B-9397-08002B2CF9AE}" pid="3" name="MSIP_Label_25b55a0c-bcf3-45fe-8d6b-e30a646beadd_SetDate">
    <vt:lpwstr>2021-07-29T04:15:11Z</vt:lpwstr>
  </property>
  <property fmtid="{D5CDD505-2E9C-101B-9397-08002B2CF9AE}" pid="4" name="MSIP_Label_25b55a0c-bcf3-45fe-8d6b-e30a646beadd_Method">
    <vt:lpwstr>Privileged</vt:lpwstr>
  </property>
  <property fmtid="{D5CDD505-2E9C-101B-9397-08002B2CF9AE}" pid="5" name="MSIP_Label_25b55a0c-bcf3-45fe-8d6b-e30a646beadd_Name">
    <vt:lpwstr>Internal</vt:lpwstr>
  </property>
  <property fmtid="{D5CDD505-2E9C-101B-9397-08002B2CF9AE}" pid="6" name="MSIP_Label_25b55a0c-bcf3-45fe-8d6b-e30a646beadd_SiteId">
    <vt:lpwstr>d2d2794a-61cc-4823-9690-8e288fd554cc</vt:lpwstr>
  </property>
  <property fmtid="{D5CDD505-2E9C-101B-9397-08002B2CF9AE}" pid="7" name="MSIP_Label_25b55a0c-bcf3-45fe-8d6b-e30a646beadd_ActionId">
    <vt:lpwstr>55aa96da-a0a2-4346-ad60-fe1ad55a7155</vt:lpwstr>
  </property>
  <property fmtid="{D5CDD505-2E9C-101B-9397-08002B2CF9AE}" pid="8" name="MSIP_Label_25b55a0c-bcf3-45fe-8d6b-e30a646beadd_ContentBits">
    <vt:lpwstr>2</vt:lpwstr>
  </property>
</Properties>
</file>